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defaultThemeVersion="124226"/>
  <xr:revisionPtr revIDLastSave="0" documentId="11_24869D3086285872F85513DEB4C1FBF3D46B15DF" xr6:coauthVersionLast="47" xr6:coauthVersionMax="47" xr10:uidLastSave="{00000000-0000-0000-0000-000000000000}"/>
  <bookViews>
    <workbookView xWindow="0" yWindow="828" windowWidth="15300" windowHeight="7488" tabRatio="330" firstSheet="3" activeTab="3" xr2:uid="{00000000-000D-0000-FFFF-FFFF00000000}"/>
  </bookViews>
  <sheets>
    <sheet name="Cover" sheetId="1" r:id="rId1"/>
    <sheet name="Introduction" sheetId="2" r:id="rId2"/>
    <sheet name="Size at maturity" sheetId="3" r:id="rId3"/>
    <sheet name="Body parts calculator" sheetId="4" r:id="rId4"/>
  </sheets>
  <calcPr calcId="145621"/>
  <customWorkbookViews>
    <customWorkbookView name="William Lart - Personal View" guid="{620FD71D-2E2F-417D-91C2-E5AAC9650DA1}" mergeInterval="0" personalView="1" maximized="1" windowWidth="1676" windowHeight="681" tabRatio="33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15" i="4" l="1"/>
  <c r="E24" i="4" s="1"/>
  <c r="J36" i="3"/>
  <c r="F16" i="4"/>
  <c r="F25" i="4" s="1"/>
  <c r="F15" i="4"/>
  <c r="F24" i="4" s="1"/>
  <c r="N22" i="4"/>
  <c r="N31" i="4" s="1"/>
  <c r="N40" i="4" s="1"/>
  <c r="N49" i="4" s="1"/>
  <c r="N21" i="4"/>
  <c r="N30" i="4" s="1"/>
  <c r="N39" i="4" s="1"/>
  <c r="N48" i="4" s="1"/>
  <c r="G25" i="4"/>
  <c r="G24" i="4"/>
  <c r="H16" i="4"/>
  <c r="H25" i="4" s="1"/>
  <c r="H15" i="4"/>
  <c r="H24" i="4" s="1"/>
  <c r="G16" i="4"/>
  <c r="G15" i="4"/>
  <c r="H10" i="4"/>
  <c r="G10" i="4"/>
  <c r="F10" i="4"/>
  <c r="E16" i="4"/>
  <c r="E25" i="4" s="1"/>
  <c r="K41" i="3"/>
  <c r="K40" i="3"/>
  <c r="J41" i="3"/>
  <c r="J40" i="3"/>
  <c r="I41" i="3"/>
  <c r="I40" i="3"/>
  <c r="H41" i="3"/>
  <c r="H40" i="3"/>
  <c r="G41" i="3"/>
  <c r="G40" i="3"/>
  <c r="F41" i="3"/>
  <c r="F40" i="3"/>
  <c r="N20" i="4" l="1"/>
  <c r="N29" i="4" s="1"/>
  <c r="N38" i="4" s="1"/>
  <c r="N47" i="4" s="1"/>
  <c r="N19" i="4"/>
  <c r="N28" i="4" s="1"/>
  <c r="N37" i="4" s="1"/>
  <c r="N46" i="4" s="1"/>
  <c r="N18" i="4"/>
  <c r="N27" i="4" s="1"/>
  <c r="N36" i="4" s="1"/>
  <c r="N45" i="4" s="1"/>
  <c r="N16" i="4"/>
  <c r="N25" i="4" s="1"/>
  <c r="N34" i="4" s="1"/>
  <c r="N43" i="4" s="1"/>
  <c r="N17" i="4"/>
  <c r="N26" i="4" s="1"/>
  <c r="N35" i="4" s="1"/>
  <c r="N44" i="4" s="1"/>
  <c r="H40" i="4"/>
  <c r="G40" i="4"/>
  <c r="F40" i="4"/>
  <c r="E40" i="4"/>
  <c r="N54" i="4" l="1"/>
  <c r="N53" i="4"/>
  <c r="F11" i="4"/>
  <c r="F31" i="4" s="1"/>
  <c r="E11" i="4"/>
  <c r="E31" i="4" s="1"/>
  <c r="E12" i="4"/>
  <c r="H14" i="4" l="1"/>
  <c r="H23" i="4" s="1"/>
  <c r="H13" i="4"/>
  <c r="H12" i="4"/>
  <c r="H21" i="4" s="1"/>
  <c r="H11" i="4"/>
  <c r="H31" i="4" s="1"/>
  <c r="G14" i="4"/>
  <c r="G13" i="4"/>
  <c r="G12" i="4"/>
  <c r="G11" i="4"/>
  <c r="G31" i="4" s="1"/>
  <c r="F20" i="4"/>
  <c r="F19" i="4"/>
  <c r="H22" i="4"/>
  <c r="H19" i="4"/>
  <c r="G23" i="4"/>
  <c r="G22" i="4"/>
  <c r="G21" i="4"/>
  <c r="G20" i="4"/>
  <c r="G19" i="4"/>
  <c r="F14" i="4"/>
  <c r="F23" i="4" s="1"/>
  <c r="E14" i="4"/>
  <c r="E23" i="4" s="1"/>
  <c r="F13" i="4"/>
  <c r="F22" i="4" s="1"/>
  <c r="E13" i="4"/>
  <c r="E22" i="4" s="1"/>
  <c r="F12" i="4"/>
  <c r="F21" i="4" s="1"/>
  <c r="E32" i="4"/>
  <c r="E19" i="4"/>
  <c r="H20" i="4" l="1"/>
  <c r="E20" i="4"/>
  <c r="E21" i="4"/>
  <c r="K17" i="4"/>
  <c r="K35" i="4" s="1"/>
  <c r="K18" i="4" l="1"/>
  <c r="K26" i="4"/>
  <c r="K27" i="4" l="1"/>
  <c r="K36" i="4"/>
  <c r="H39" i="4" l="1"/>
  <c r="G39" i="4"/>
  <c r="F39" i="4"/>
  <c r="E39" i="4"/>
  <c r="H41" i="4" l="1"/>
  <c r="G41" i="4"/>
  <c r="F41" i="4"/>
  <c r="E41" i="4"/>
  <c r="H32" i="4"/>
  <c r="G32" i="4"/>
  <c r="F32" i="4"/>
  <c r="F34" i="3" l="1"/>
  <c r="G34" i="3"/>
  <c r="H34" i="3"/>
  <c r="F35" i="3"/>
  <c r="G35" i="3"/>
  <c r="H35" i="3"/>
  <c r="F36" i="3"/>
  <c r="G36" i="3"/>
  <c r="H36" i="3"/>
  <c r="F37" i="3"/>
  <c r="G37" i="3"/>
  <c r="H37" i="3"/>
  <c r="F38" i="3"/>
  <c r="H38" i="3"/>
  <c r="F39" i="3"/>
  <c r="G39" i="3"/>
  <c r="H39" i="3"/>
  <c r="I34" i="3"/>
  <c r="J34" i="3"/>
  <c r="K34" i="3"/>
  <c r="I35" i="3"/>
  <c r="J35" i="3"/>
  <c r="K35" i="3"/>
  <c r="I36" i="3"/>
  <c r="K36" i="3"/>
  <c r="I37" i="3"/>
  <c r="J37" i="3"/>
  <c r="K37" i="3"/>
  <c r="I39" i="3"/>
</calcChain>
</file>

<file path=xl/sharedStrings.xml><?xml version="1.0" encoding="utf-8"?>
<sst xmlns="http://schemas.openxmlformats.org/spreadsheetml/2006/main" count="288" uniqueCount="120">
  <si>
    <t>Length, disc width and maturity for ray and skate species from Northern European waters.</t>
  </si>
  <si>
    <t>Minumum and Maximum landing sizes have been discussed in the context of conservation of rays and skates (Lart 2014).</t>
  </si>
  <si>
    <t>Minimum sizes are intended to protect the younger fish, and maximum landing sizes to protect the adult breeding stock.</t>
  </si>
  <si>
    <t>Currently there are are no European size limits for skates and rays, although some Inshore Fisheries and Conservation Authorities</t>
  </si>
  <si>
    <t>and the Welsh Assemby Government have set mimimum size limits for these species.  For example, South and West Wales (Byelaw 10) sets</t>
  </si>
  <si>
    <t xml:space="preserve"> a statutory minimum size of 45 cm disc width and a voluntary minimim size of 45 cm disc width has been introduced</t>
  </si>
  <si>
    <t>in North Devon</t>
  </si>
  <si>
    <t>Ray and skate species are landed either whole or as wings (removed pectoral fins) in UK fisheries. Those which are landed whole are frequently processed into</t>
  </si>
  <si>
    <t xml:space="preserve">wings in onshore processing plants before being distributed to retailers. </t>
  </si>
  <si>
    <t xml:space="preserve">However, to be of value to conservation a size limit, whether statutory or voluntary, has to be enabled to be related back to the length,  </t>
  </si>
  <si>
    <t>hence the growth and maturity of the fish when it is caught.</t>
  </si>
  <si>
    <t xml:space="preserve">This spreadsheet uses published  (MacCully et al, 2012) and unpublished information (Lancaster, 2009) and is designed to enable the estimation </t>
  </si>
  <si>
    <t xml:space="preserve">of the length of specimens of commonly caught ray and skate species from measurments of the dimensions of disc width  </t>
  </si>
  <si>
    <t>and the posterior wing edge (thornback and small eyed rays only)</t>
  </si>
  <si>
    <t xml:space="preserve">This would enable buyers to estimate the length of rays from disc width or from measurement of the posterior edge of the wing and hence establish whether the </t>
  </si>
  <si>
    <t>specimens complied with the requirements of a size limit based on the length. It also relates grade by weight to disc width and wing yield,</t>
  </si>
  <si>
    <t xml:space="preserve"> thus enabling different grading options to be explored.</t>
  </si>
  <si>
    <t>There are two sheets;</t>
  </si>
  <si>
    <r>
      <t xml:space="preserve">1) </t>
    </r>
    <r>
      <rPr>
        <b/>
        <sz val="11"/>
        <color theme="1"/>
        <rFont val="Calibri"/>
        <family val="2"/>
        <scheme val="minor"/>
      </rPr>
      <t xml:space="preserve">Size at maturity </t>
    </r>
    <r>
      <rPr>
        <sz val="11"/>
        <color theme="1"/>
        <rFont val="Calibri"/>
        <family val="2"/>
        <scheme val="minor"/>
      </rPr>
      <t>in which maturity is related to length and disc width</t>
    </r>
  </si>
  <si>
    <r>
      <t xml:space="preserve">2) </t>
    </r>
    <r>
      <rPr>
        <b/>
        <sz val="11"/>
        <color theme="1"/>
        <rFont val="Calibri"/>
        <family val="2"/>
        <scheme val="minor"/>
      </rPr>
      <t>Body parts calculator,</t>
    </r>
    <r>
      <rPr>
        <sz val="11"/>
        <color theme="1"/>
        <rFont val="Calibri"/>
        <family val="2"/>
        <scheme val="minor"/>
      </rPr>
      <t xml:space="preserve"> where relationships between disc width, length, and posterior wing edge can be explored</t>
    </r>
  </si>
  <si>
    <t>References</t>
  </si>
  <si>
    <t>Lart W, (2014)</t>
  </si>
  <si>
    <t>Overview of the evolution of the assessment and management of the Northern European skate and ray</t>
  </si>
  <si>
    <t>Seafish report SR674</t>
  </si>
  <si>
    <t>http://seafish.org/media/Publications/SR674_EuropeanSkatesandRays_Overview_201412.pdf</t>
  </si>
  <si>
    <t>McCully S R, Scott F, and Ellis J R (2012)</t>
  </si>
  <si>
    <t>Lengths at maturity and conversion factors for skates (Rajidae) around the British Isles, with an analysis of data in the literature</t>
  </si>
  <si>
    <t>ICES Journal of Marine Science 69(10), 1812–1822</t>
  </si>
  <si>
    <r>
      <t xml:space="preserve">Total length and disc width (wing tip to wing tip) at first maturity (From McCully </t>
    </r>
    <r>
      <rPr>
        <b/>
        <i/>
        <sz val="14"/>
        <color theme="1"/>
        <rFont val="Calibri"/>
        <family val="2"/>
        <scheme val="minor"/>
      </rPr>
      <t>et al</t>
    </r>
    <r>
      <rPr>
        <b/>
        <sz val="14"/>
        <color theme="1"/>
        <rFont val="Calibri"/>
        <family val="2"/>
        <scheme val="minor"/>
      </rPr>
      <t xml:space="preserve"> 2012)</t>
    </r>
  </si>
  <si>
    <t xml:space="preserve">The graph plotted below (from MacCully et al, 2012)) of proportions of mature fish of each length group, in this case male thornback rays. A curve is then fitted through the points </t>
  </si>
  <si>
    <r>
      <t>and the length  at which 50% of the fish are mature (L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) is estimated from the curve. The 'Length at first maturity' is simply the length at which mature fish are observed </t>
    </r>
  </si>
  <si>
    <r>
      <t>and the 'Largest immature' is the length of the largest immature fish observed in the data. Generally the L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is considered an  index of length at maturity.</t>
    </r>
  </si>
  <si>
    <t>Length at first maturity</t>
  </si>
  <si>
    <t>Largest immature</t>
  </si>
  <si>
    <t>1) Length at maturity</t>
  </si>
  <si>
    <t>Scientific name</t>
  </si>
  <si>
    <t>Length at first maturity (cm)</t>
  </si>
  <si>
    <t>Largest immature (cm)</t>
  </si>
  <si>
    <t>Length at 50% mature (cm)</t>
  </si>
  <si>
    <t>Male</t>
  </si>
  <si>
    <t>Female</t>
  </si>
  <si>
    <t>Blonde ray</t>
  </si>
  <si>
    <t>Raja brachyura</t>
  </si>
  <si>
    <t>Thornback ray</t>
  </si>
  <si>
    <t>Raja clavata</t>
  </si>
  <si>
    <t>Combined North &amp; Celtic sea data data</t>
  </si>
  <si>
    <t>(47-56)</t>
  </si>
  <si>
    <t>(47-57)</t>
  </si>
  <si>
    <t>(76-88)</t>
  </si>
  <si>
    <t>(82-90)</t>
  </si>
  <si>
    <t>−</t>
  </si>
  <si>
    <t>(73-78.2)</t>
  </si>
  <si>
    <t>(range)</t>
  </si>
  <si>
    <t>Small eyed ray</t>
  </si>
  <si>
    <t>Raja microocellata</t>
  </si>
  <si>
    <t>Spotted ray</t>
  </si>
  <si>
    <t>Raja montagui</t>
  </si>
  <si>
    <t>Shagreen ray</t>
  </si>
  <si>
    <t>Leucoraja fullonica</t>
  </si>
  <si>
    <t>Common skate</t>
  </si>
  <si>
    <t>Dipturus batis</t>
  </si>
  <si>
    <t>Starry ray</t>
  </si>
  <si>
    <t>Amblyraja radiata</t>
  </si>
  <si>
    <t>Cuckoo ray</t>
  </si>
  <si>
    <t>Leucoraja naevus</t>
  </si>
  <si>
    <t>(48-49)</t>
  </si>
  <si>
    <t>(45-51)</t>
  </si>
  <si>
    <t>(57-64)</t>
  </si>
  <si>
    <t>(58-65)</t>
  </si>
  <si>
    <t>(50.8-57.3)</t>
  </si>
  <si>
    <t>(53.6-59.8)</t>
  </si>
  <si>
    <t>2) Disc width at first maturity</t>
  </si>
  <si>
    <t xml:space="preserve">Equation to convert length </t>
  </si>
  <si>
    <t>Disc width at first maturity (cm)</t>
  </si>
  <si>
    <t>Disc width at 50% mature (cm)</t>
  </si>
  <si>
    <t>to disc width D=al+b</t>
  </si>
  <si>
    <t>a</t>
  </si>
  <si>
    <t>b</t>
  </si>
  <si>
    <t>No or insufficient data available</t>
  </si>
  <si>
    <r>
      <t xml:space="preserve">To calculate values for total length, total weight, disc width, posterior edge of wing and yield in 5 species of ray, using conversion factors from McCully </t>
    </r>
    <r>
      <rPr>
        <b/>
        <i/>
        <sz val="16"/>
        <color theme="1"/>
        <rFont val="Calibri"/>
        <family val="2"/>
        <scheme val="minor"/>
      </rPr>
      <t>et al (</t>
    </r>
    <r>
      <rPr>
        <b/>
        <sz val="16"/>
        <color theme="1"/>
        <rFont val="Calibri"/>
        <family val="2"/>
        <scheme val="minor"/>
      </rPr>
      <t>2012)</t>
    </r>
    <r>
      <rPr>
        <b/>
        <i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 Lancaster (2009) (unpublished).</t>
    </r>
  </si>
  <si>
    <t xml:space="preserve">To calculate length, disc width, posterior wing edge and yield of wing </t>
  </si>
  <si>
    <t xml:space="preserve">To calculate disc width, total length and weight </t>
  </si>
  <si>
    <t>To calculate Total length, weight and yield</t>
  </si>
  <si>
    <t>EU Grades</t>
  </si>
  <si>
    <t>from selected Posterior Wing edge</t>
  </si>
  <si>
    <t>of wing from selected disc width</t>
  </si>
  <si>
    <t>EU Grade boundaries Total weight (g)</t>
  </si>
  <si>
    <t>300-1000</t>
  </si>
  <si>
    <t>1000-3000</t>
  </si>
  <si>
    <t>3000-5000</t>
  </si>
  <si>
    <t>&gt;5000</t>
  </si>
  <si>
    <t>Enter length of posterior edge of wing (cm)</t>
  </si>
  <si>
    <t>Enter Disc Width (cm)</t>
  </si>
  <si>
    <t>Lower limits of EU boundaries (g)</t>
  </si>
  <si>
    <t>↓</t>
  </si>
  <si>
    <t>Enter weight (g) for lower limits of own grade boundaries</t>
  </si>
  <si>
    <t>→</t>
  </si>
  <si>
    <t>Equivalent Total length (cm)</t>
  </si>
  <si>
    <t>Equivalent Total Length</t>
  </si>
  <si>
    <t>Equivalent Disc width (wing tip to wing tip) (cm)</t>
  </si>
  <si>
    <t>Data for Posterior Edge of wing (PE) are yet to be collected</t>
  </si>
  <si>
    <t>for spp. other than thornback and smalleyed rays</t>
  </si>
  <si>
    <t>Equivalent Disc width (cm)</t>
  </si>
  <si>
    <t>Equivalent Total Weight</t>
  </si>
  <si>
    <t>Equivalent Posterior Edge (PE) of wing (cm)</t>
  </si>
  <si>
    <t>(For species where data are available)</t>
  </si>
  <si>
    <t>Equivalent Total weight (g)</t>
  </si>
  <si>
    <t>Yield of wings (g) based on KO% in cell D38</t>
  </si>
  <si>
    <t>Yield of wings from a particluar killing out percentage</t>
  </si>
  <si>
    <r>
      <t xml:space="preserve">           Enter own yield or KO % here  </t>
    </r>
    <r>
      <rPr>
        <b/>
        <sz val="11"/>
        <color theme="1"/>
        <rFont val="Calibri"/>
        <family val="2"/>
      </rPr>
      <t>→</t>
    </r>
  </si>
  <si>
    <t xml:space="preserve">for these fish weights at lower limit of grade boundaries </t>
  </si>
  <si>
    <t>Lower limit of grade boundary</t>
  </si>
  <si>
    <t>Yield of wings (g) using Killing Out % in cell D32</t>
  </si>
  <si>
    <t>Yield of individual wing (g)</t>
  </si>
  <si>
    <t>Wing size based on EU grades (g)</t>
  </si>
  <si>
    <t>67.5-225</t>
  </si>
  <si>
    <t>225-675</t>
  </si>
  <si>
    <t>675-1125</t>
  </si>
  <si>
    <t>&gt;1125</t>
  </si>
  <si>
    <t>Yield of individual wing (g) from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</si>
</sst>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5" xfId="0" applyFont="1" applyBorder="1"/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0" fillId="0" borderId="9" xfId="0" applyBorder="1"/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2" xfId="0" applyBorder="1"/>
    <xf numFmtId="0" fontId="1" fillId="0" borderId="22" xfId="0" applyFont="1" applyBorder="1"/>
    <xf numFmtId="0" fontId="0" fillId="0" borderId="23" xfId="0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21" xfId="0" applyBorder="1"/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/>
    <xf numFmtId="0" fontId="1" fillId="0" borderId="9" xfId="0" applyFont="1" applyBorder="1"/>
    <xf numFmtId="0" fontId="1" fillId="0" borderId="10" xfId="0" applyFont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/>
    <xf numFmtId="0" fontId="0" fillId="0" borderId="8" xfId="0" applyBorder="1"/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2" fillId="0" borderId="2" xfId="0" applyFont="1" applyBorder="1"/>
    <xf numFmtId="0" fontId="7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4" xfId="0" applyBorder="1"/>
    <xf numFmtId="0" fontId="2" fillId="0" borderId="3" xfId="0" applyFont="1" applyBorder="1"/>
    <xf numFmtId="0" fontId="0" fillId="0" borderId="4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0" borderId="19" xfId="0" applyFont="1" applyBorder="1"/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5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Comma 2" xfId="3" xr:uid="{00000000-0005-0000-0000-000000000000}"/>
    <cellStyle name="Comma 3" xfId="4" xr:uid="{00000000-0005-0000-0000-000001000000}"/>
    <cellStyle name="Hyperlink" xfId="5" builtinId="8"/>
    <cellStyle name="Normal" xfId="0" builtinId="0"/>
    <cellStyle name="Normal 2" xfId="2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7571765393734"/>
          <c:y val="0.11381933932763877"/>
          <c:w val="0.6999561120433716"/>
          <c:h val="0.7140294152329123"/>
        </c:manualLayout>
      </c:layout>
      <c:lineChart>
        <c:grouping val="standard"/>
        <c:varyColors val="0"/>
        <c:ser>
          <c:idx val="0"/>
          <c:order val="0"/>
          <c:tx>
            <c:v>Thornback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'Body parts calculator'!$E$20:$H$20</c:f>
              <c:numCache>
                <c:formatCode>0.0</c:formatCode>
                <c:ptCount val="4"/>
                <c:pt idx="0">
                  <c:v>24.718744978218041</c:v>
                </c:pt>
                <c:pt idx="1">
                  <c:v>35.870699197273851</c:v>
                </c:pt>
                <c:pt idx="2">
                  <c:v>50.548916768393859</c:v>
                </c:pt>
                <c:pt idx="3">
                  <c:v>59.336609488482615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2-4A01-9B22-6502F843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75168"/>
        <c:axId val="57694080"/>
      </c:lineChart>
      <c:scatterChart>
        <c:scatterStyle val="smoothMarker"/>
        <c:varyColors val="0"/>
        <c:ser>
          <c:idx val="1"/>
          <c:order val="1"/>
          <c:tx>
            <c:v>Smalleyed</c:v>
          </c:tx>
          <c:yVal>
            <c:numRef>
              <c:f>'Body parts calculator'!$E$21:$H$21</c:f>
              <c:numCache>
                <c:formatCode>0.0</c:formatCode>
                <c:ptCount val="4"/>
                <c:pt idx="0">
                  <c:v>24.742982011204372</c:v>
                </c:pt>
                <c:pt idx="1">
                  <c:v>36.363345774365776</c:v>
                </c:pt>
                <c:pt idx="2">
                  <c:v>51.507066443963204</c:v>
                </c:pt>
                <c:pt idx="3">
                  <c:v>60.512371653537421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72-4A01-9B22-6502F843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75168"/>
        <c:axId val="57694080"/>
      </c:scatterChart>
      <c:catAx>
        <c:axId val="419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694080"/>
        <c:crosses val="autoZero"/>
        <c:auto val="1"/>
        <c:lblAlgn val="ctr"/>
        <c:lblOffset val="100"/>
        <c:noMultiLvlLbl val="0"/>
      </c:catAx>
      <c:valAx>
        <c:axId val="57694080"/>
        <c:scaling>
          <c:orientation val="minMax"/>
          <c:max val="70"/>
          <c:min val="20"/>
        </c:scaling>
        <c:delete val="0"/>
        <c:axPos val="l"/>
        <c:numFmt formatCode="0.0" sourceLinked="1"/>
        <c:majorTickMark val="out"/>
        <c:minorTickMark val="none"/>
        <c:tickLblPos val="nextTo"/>
        <c:crossAx val="41975168"/>
        <c:crosses val="autoZero"/>
        <c:crossBetween val="between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9200317850178"/>
          <c:y val="0.12020633610913768"/>
          <c:w val="0.62275999903681767"/>
          <c:h val="0.70825816515403528"/>
        </c:manualLayout>
      </c:layout>
      <c:lineChart>
        <c:grouping val="standard"/>
        <c:varyColors val="0"/>
        <c:ser>
          <c:idx val="0"/>
          <c:order val="0"/>
          <c:tx>
            <c:v>Thornback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'Body parts calculator'!$E$31:$H$31</c:f>
              <c:numCache>
                <c:formatCode>0.0</c:formatCode>
                <c:ptCount val="4"/>
                <c:pt idx="0">
                  <c:v>12.869229843408887</c:v>
                </c:pt>
                <c:pt idx="1">
                  <c:v>18.841218773148274</c:v>
                </c:pt>
                <c:pt idx="2">
                  <c:v>26.701653461889414</c:v>
                </c:pt>
                <c:pt idx="3">
                  <c:v>31.407587643075814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D-41BA-A6CC-F872F75ACE49}"/>
            </c:ext>
          </c:extLst>
        </c:ser>
        <c:ser>
          <c:idx val="1"/>
          <c:order val="1"/>
          <c:tx>
            <c:v>Smalleyed</c:v>
          </c:tx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'Body parts calculator'!$E$32:$H$32</c:f>
              <c:numCache>
                <c:formatCode>0.0</c:formatCode>
                <c:ptCount val="4"/>
                <c:pt idx="0">
                  <c:v>12.988447799122335</c:v>
                </c:pt>
                <c:pt idx="1">
                  <c:v>19.474095742907505</c:v>
                </c:pt>
                <c:pt idx="2">
                  <c:v>27.926227089552274</c:v>
                </c:pt>
                <c:pt idx="3">
                  <c:v>32.952338182630776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D-41BA-A6CC-F872F75A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89120"/>
        <c:axId val="59214848"/>
      </c:lineChart>
      <c:catAx>
        <c:axId val="591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214848"/>
        <c:crosses val="autoZero"/>
        <c:auto val="1"/>
        <c:lblAlgn val="ctr"/>
        <c:lblOffset val="100"/>
        <c:noMultiLvlLbl val="0"/>
      </c:catAx>
      <c:valAx>
        <c:axId val="59214848"/>
        <c:scaling>
          <c:orientation val="minMax"/>
          <c:min val="10"/>
        </c:scaling>
        <c:delete val="0"/>
        <c:axPos val="l"/>
        <c:numFmt formatCode="0.0" sourceLinked="1"/>
        <c:majorTickMark val="out"/>
        <c:minorTickMark val="none"/>
        <c:tickLblPos val="nextTo"/>
        <c:crossAx val="5918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11</xdr:col>
      <xdr:colOff>429260</xdr:colOff>
      <xdr:row>53</xdr:row>
      <xdr:rowOff>118110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723900"/>
          <a:ext cx="7134860" cy="8985885"/>
          <a:chOff x="0" y="0"/>
          <a:chExt cx="7135021" cy="9079471"/>
        </a:xfrm>
      </xdr:grpSpPr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0" y="154546"/>
            <a:ext cx="7135021" cy="8924925"/>
          </a:xfrm>
          <a:custGeom>
            <a:avLst/>
            <a:gdLst>
              <a:gd name="T0" fmla="*/ 0 w 11074"/>
              <a:gd name="T1" fmla="*/ 869 h 13320"/>
              <a:gd name="T2" fmla="*/ 15 w 11074"/>
              <a:gd name="T3" fmla="*/ 885 h 13320"/>
              <a:gd name="T4" fmla="*/ 108 w 11074"/>
              <a:gd name="T5" fmla="*/ 962 h 13320"/>
              <a:gd name="T6" fmla="*/ 334 w 11074"/>
              <a:gd name="T7" fmla="*/ 1095 h 13320"/>
              <a:gd name="T8" fmla="*/ 669 w 11074"/>
              <a:gd name="T9" fmla="*/ 1245 h 13320"/>
              <a:gd name="T10" fmla="*/ 1101 w 11074"/>
              <a:gd name="T11" fmla="*/ 1399 h 13320"/>
              <a:gd name="T12" fmla="*/ 1353 w 11074"/>
              <a:gd name="T13" fmla="*/ 1466 h 13320"/>
              <a:gd name="T14" fmla="*/ 1630 w 11074"/>
              <a:gd name="T15" fmla="*/ 1527 h 13320"/>
              <a:gd name="T16" fmla="*/ 1924 w 11074"/>
              <a:gd name="T17" fmla="*/ 1574 h 13320"/>
              <a:gd name="T18" fmla="*/ 2232 w 11074"/>
              <a:gd name="T19" fmla="*/ 1605 h 13320"/>
              <a:gd name="T20" fmla="*/ 2567 w 11074"/>
              <a:gd name="T21" fmla="*/ 1620 h 13320"/>
              <a:gd name="T22" fmla="*/ 2911 w 11074"/>
              <a:gd name="T23" fmla="*/ 1620 h 13320"/>
              <a:gd name="T24" fmla="*/ 3276 w 11074"/>
              <a:gd name="T25" fmla="*/ 1589 h 13320"/>
              <a:gd name="T26" fmla="*/ 3652 w 11074"/>
              <a:gd name="T27" fmla="*/ 1538 h 13320"/>
              <a:gd name="T28" fmla="*/ 3852 w 11074"/>
              <a:gd name="T29" fmla="*/ 1502 h 13320"/>
              <a:gd name="T30" fmla="*/ 4243 w 11074"/>
              <a:gd name="T31" fmla="*/ 1419 h 13320"/>
              <a:gd name="T32" fmla="*/ 4814 w 11074"/>
              <a:gd name="T33" fmla="*/ 1270 h 13320"/>
              <a:gd name="T34" fmla="*/ 5550 w 11074"/>
              <a:gd name="T35" fmla="*/ 1039 h 13320"/>
              <a:gd name="T36" fmla="*/ 6630 w 11074"/>
              <a:gd name="T37" fmla="*/ 669 h 13320"/>
              <a:gd name="T38" fmla="*/ 7345 w 11074"/>
              <a:gd name="T39" fmla="*/ 437 h 13320"/>
              <a:gd name="T40" fmla="*/ 7895 w 11074"/>
              <a:gd name="T41" fmla="*/ 283 h 13320"/>
              <a:gd name="T42" fmla="*/ 8266 w 11074"/>
              <a:gd name="T43" fmla="*/ 190 h 13320"/>
              <a:gd name="T44" fmla="*/ 8646 w 11074"/>
              <a:gd name="T45" fmla="*/ 118 h 13320"/>
              <a:gd name="T46" fmla="*/ 9037 w 11074"/>
              <a:gd name="T47" fmla="*/ 57 h 13320"/>
              <a:gd name="T48" fmla="*/ 9433 w 11074"/>
              <a:gd name="T49" fmla="*/ 15 h 13320"/>
              <a:gd name="T50" fmla="*/ 9639 w 11074"/>
              <a:gd name="T51" fmla="*/ 5 h 13320"/>
              <a:gd name="T52" fmla="*/ 9978 w 11074"/>
              <a:gd name="T53" fmla="*/ 0 h 13320"/>
              <a:gd name="T54" fmla="*/ 10261 w 11074"/>
              <a:gd name="T55" fmla="*/ 26 h 13320"/>
              <a:gd name="T56" fmla="*/ 10498 w 11074"/>
              <a:gd name="T57" fmla="*/ 67 h 13320"/>
              <a:gd name="T58" fmla="*/ 10688 w 11074"/>
              <a:gd name="T59" fmla="*/ 123 h 13320"/>
              <a:gd name="T60" fmla="*/ 10832 w 11074"/>
              <a:gd name="T61" fmla="*/ 185 h 13320"/>
              <a:gd name="T62" fmla="*/ 10945 w 11074"/>
              <a:gd name="T63" fmla="*/ 257 h 13320"/>
              <a:gd name="T64" fmla="*/ 11023 w 11074"/>
              <a:gd name="T65" fmla="*/ 329 h 13320"/>
              <a:gd name="T66" fmla="*/ 11074 w 11074"/>
              <a:gd name="T67" fmla="*/ 391 h 13320"/>
              <a:gd name="T68" fmla="*/ 0 w 11074"/>
              <a:gd name="T69" fmla="*/ 13320 h 13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1074" h="13320">
                <a:moveTo>
                  <a:pt x="0" y="13320"/>
                </a:moveTo>
                <a:lnTo>
                  <a:pt x="0" y="869"/>
                </a:lnTo>
                <a:lnTo>
                  <a:pt x="15" y="885"/>
                </a:lnTo>
                <a:lnTo>
                  <a:pt x="41" y="905"/>
                </a:lnTo>
                <a:lnTo>
                  <a:pt x="108" y="962"/>
                </a:lnTo>
                <a:lnTo>
                  <a:pt x="206" y="1023"/>
                </a:lnTo>
                <a:lnTo>
                  <a:pt x="334" y="1095"/>
                </a:lnTo>
                <a:lnTo>
                  <a:pt x="489" y="1167"/>
                </a:lnTo>
                <a:lnTo>
                  <a:pt x="669" y="1245"/>
                </a:lnTo>
                <a:lnTo>
                  <a:pt x="874" y="1327"/>
                </a:lnTo>
                <a:lnTo>
                  <a:pt x="1101" y="1399"/>
                </a:lnTo>
                <a:lnTo>
                  <a:pt x="1224" y="1435"/>
                </a:lnTo>
                <a:lnTo>
                  <a:pt x="1353" y="1466"/>
                </a:lnTo>
                <a:lnTo>
                  <a:pt x="1486" y="1497"/>
                </a:lnTo>
                <a:lnTo>
                  <a:pt x="1630" y="1527"/>
                </a:lnTo>
                <a:lnTo>
                  <a:pt x="1775" y="1553"/>
                </a:lnTo>
                <a:lnTo>
                  <a:pt x="1924" y="1574"/>
                </a:lnTo>
                <a:lnTo>
                  <a:pt x="2078" y="1589"/>
                </a:lnTo>
                <a:lnTo>
                  <a:pt x="2232" y="1605"/>
                </a:lnTo>
                <a:lnTo>
                  <a:pt x="2397" y="1615"/>
                </a:lnTo>
                <a:lnTo>
                  <a:pt x="2567" y="1620"/>
                </a:lnTo>
                <a:lnTo>
                  <a:pt x="2736" y="1620"/>
                </a:lnTo>
                <a:lnTo>
                  <a:pt x="2911" y="1620"/>
                </a:lnTo>
                <a:lnTo>
                  <a:pt x="3091" y="1605"/>
                </a:lnTo>
                <a:lnTo>
                  <a:pt x="3276" y="1589"/>
                </a:lnTo>
                <a:lnTo>
                  <a:pt x="3462" y="1569"/>
                </a:lnTo>
                <a:lnTo>
                  <a:pt x="3652" y="1538"/>
                </a:lnTo>
                <a:lnTo>
                  <a:pt x="3852" y="1502"/>
                </a:lnTo>
                <a:lnTo>
                  <a:pt x="4048" y="1461"/>
                </a:lnTo>
                <a:lnTo>
                  <a:pt x="4243" y="1419"/>
                </a:lnTo>
                <a:lnTo>
                  <a:pt x="4434" y="1368"/>
                </a:lnTo>
                <a:lnTo>
                  <a:pt x="4814" y="1270"/>
                </a:lnTo>
                <a:lnTo>
                  <a:pt x="5185" y="1157"/>
                </a:lnTo>
                <a:lnTo>
                  <a:pt x="5550" y="1039"/>
                </a:lnTo>
                <a:lnTo>
                  <a:pt x="5910" y="915"/>
                </a:lnTo>
                <a:lnTo>
                  <a:pt x="6630" y="669"/>
                </a:lnTo>
                <a:lnTo>
                  <a:pt x="6985" y="550"/>
                </a:lnTo>
                <a:lnTo>
                  <a:pt x="7345" y="437"/>
                </a:lnTo>
                <a:lnTo>
                  <a:pt x="7710" y="329"/>
                </a:lnTo>
                <a:lnTo>
                  <a:pt x="7895" y="283"/>
                </a:lnTo>
                <a:lnTo>
                  <a:pt x="8080" y="237"/>
                </a:lnTo>
                <a:lnTo>
                  <a:pt x="8266" y="190"/>
                </a:lnTo>
                <a:lnTo>
                  <a:pt x="8456" y="154"/>
                </a:lnTo>
                <a:lnTo>
                  <a:pt x="8646" y="118"/>
                </a:lnTo>
                <a:lnTo>
                  <a:pt x="8842" y="82"/>
                </a:lnTo>
                <a:lnTo>
                  <a:pt x="9037" y="57"/>
                </a:lnTo>
                <a:lnTo>
                  <a:pt x="9233" y="36"/>
                </a:lnTo>
                <a:lnTo>
                  <a:pt x="9433" y="15"/>
                </a:lnTo>
                <a:lnTo>
                  <a:pt x="9639" y="5"/>
                </a:lnTo>
                <a:lnTo>
                  <a:pt x="9814" y="0"/>
                </a:lnTo>
                <a:lnTo>
                  <a:pt x="9978" y="0"/>
                </a:lnTo>
                <a:lnTo>
                  <a:pt x="10128" y="10"/>
                </a:lnTo>
                <a:lnTo>
                  <a:pt x="10261" y="26"/>
                </a:lnTo>
                <a:lnTo>
                  <a:pt x="10385" y="41"/>
                </a:lnTo>
                <a:lnTo>
                  <a:pt x="10498" y="67"/>
                </a:lnTo>
                <a:lnTo>
                  <a:pt x="10596" y="93"/>
                </a:lnTo>
                <a:lnTo>
                  <a:pt x="10688" y="123"/>
                </a:lnTo>
                <a:lnTo>
                  <a:pt x="10765" y="154"/>
                </a:lnTo>
                <a:lnTo>
                  <a:pt x="10832" y="185"/>
                </a:lnTo>
                <a:lnTo>
                  <a:pt x="10894" y="221"/>
                </a:lnTo>
                <a:lnTo>
                  <a:pt x="10945" y="257"/>
                </a:lnTo>
                <a:lnTo>
                  <a:pt x="10987" y="293"/>
                </a:lnTo>
                <a:lnTo>
                  <a:pt x="11023" y="329"/>
                </a:lnTo>
                <a:lnTo>
                  <a:pt x="11048" y="360"/>
                </a:lnTo>
                <a:lnTo>
                  <a:pt x="11074" y="391"/>
                </a:lnTo>
                <a:lnTo>
                  <a:pt x="11074" y="13320"/>
                </a:lnTo>
                <a:lnTo>
                  <a:pt x="0" y="13320"/>
                </a:lnTo>
                <a:close/>
              </a:path>
            </a:pathLst>
          </a:custGeom>
          <a:solidFill>
            <a:srgbClr val="0081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0" y="0"/>
            <a:ext cx="7134860" cy="1245235"/>
          </a:xfrm>
          <a:custGeom>
            <a:avLst/>
            <a:gdLst>
              <a:gd name="T0" fmla="*/ 5570 w 11074"/>
              <a:gd name="T1" fmla="*/ 1181 h 1961"/>
              <a:gd name="T2" fmla="*/ 6342 w 11074"/>
              <a:gd name="T3" fmla="*/ 973 h 1961"/>
              <a:gd name="T4" fmla="*/ 7077 w 11074"/>
              <a:gd name="T5" fmla="*/ 744 h 1961"/>
              <a:gd name="T6" fmla="*/ 8137 w 11074"/>
              <a:gd name="T7" fmla="*/ 416 h 1961"/>
              <a:gd name="T8" fmla="*/ 8811 w 11074"/>
              <a:gd name="T9" fmla="*/ 229 h 1961"/>
              <a:gd name="T10" fmla="*/ 9310 w 11074"/>
              <a:gd name="T11" fmla="*/ 114 h 1961"/>
              <a:gd name="T12" fmla="*/ 9634 w 11074"/>
              <a:gd name="T13" fmla="*/ 62 h 1961"/>
              <a:gd name="T14" fmla="*/ 9958 w 11074"/>
              <a:gd name="T15" fmla="*/ 21 h 1961"/>
              <a:gd name="T16" fmla="*/ 10277 w 11074"/>
              <a:gd name="T17" fmla="*/ 5 h 1961"/>
              <a:gd name="T18" fmla="*/ 10596 w 11074"/>
              <a:gd name="T19" fmla="*/ 5 h 1961"/>
              <a:gd name="T20" fmla="*/ 10915 w 11074"/>
              <a:gd name="T21" fmla="*/ 36 h 1961"/>
              <a:gd name="T22" fmla="*/ 11074 w 11074"/>
              <a:gd name="T23" fmla="*/ 718 h 1961"/>
              <a:gd name="T24" fmla="*/ 11048 w 11074"/>
              <a:gd name="T25" fmla="*/ 687 h 1961"/>
              <a:gd name="T26" fmla="*/ 10987 w 11074"/>
              <a:gd name="T27" fmla="*/ 619 h 1961"/>
              <a:gd name="T28" fmla="*/ 10894 w 11074"/>
              <a:gd name="T29" fmla="*/ 546 h 1961"/>
              <a:gd name="T30" fmla="*/ 10765 w 11074"/>
              <a:gd name="T31" fmla="*/ 478 h 1961"/>
              <a:gd name="T32" fmla="*/ 10596 w 11074"/>
              <a:gd name="T33" fmla="*/ 416 h 1961"/>
              <a:gd name="T34" fmla="*/ 10385 w 11074"/>
              <a:gd name="T35" fmla="*/ 364 h 1961"/>
              <a:gd name="T36" fmla="*/ 10128 w 11074"/>
              <a:gd name="T37" fmla="*/ 333 h 1961"/>
              <a:gd name="T38" fmla="*/ 9814 w 11074"/>
              <a:gd name="T39" fmla="*/ 322 h 1961"/>
              <a:gd name="T40" fmla="*/ 9639 w 11074"/>
              <a:gd name="T41" fmla="*/ 328 h 1961"/>
              <a:gd name="T42" fmla="*/ 9233 w 11074"/>
              <a:gd name="T43" fmla="*/ 359 h 1961"/>
              <a:gd name="T44" fmla="*/ 8842 w 11074"/>
              <a:gd name="T45" fmla="*/ 406 h 1961"/>
              <a:gd name="T46" fmla="*/ 8456 w 11074"/>
              <a:gd name="T47" fmla="*/ 478 h 1961"/>
              <a:gd name="T48" fmla="*/ 8080 w 11074"/>
              <a:gd name="T49" fmla="*/ 562 h 1961"/>
              <a:gd name="T50" fmla="*/ 7710 w 11074"/>
              <a:gd name="T51" fmla="*/ 655 h 1961"/>
              <a:gd name="T52" fmla="*/ 6985 w 11074"/>
              <a:gd name="T53" fmla="*/ 879 h 1961"/>
              <a:gd name="T54" fmla="*/ 5910 w 11074"/>
              <a:gd name="T55" fmla="*/ 1248 h 1961"/>
              <a:gd name="T56" fmla="*/ 5185 w 11074"/>
              <a:gd name="T57" fmla="*/ 1493 h 1961"/>
              <a:gd name="T58" fmla="*/ 4434 w 11074"/>
              <a:gd name="T59" fmla="*/ 1706 h 1961"/>
              <a:gd name="T60" fmla="*/ 4048 w 11074"/>
              <a:gd name="T61" fmla="*/ 1800 h 1961"/>
              <a:gd name="T62" fmla="*/ 3652 w 11074"/>
              <a:gd name="T63" fmla="*/ 1878 h 1961"/>
              <a:gd name="T64" fmla="*/ 3462 w 11074"/>
              <a:gd name="T65" fmla="*/ 1909 h 1961"/>
              <a:gd name="T66" fmla="*/ 3091 w 11074"/>
              <a:gd name="T67" fmla="*/ 1945 h 1961"/>
              <a:gd name="T68" fmla="*/ 2736 w 11074"/>
              <a:gd name="T69" fmla="*/ 1961 h 1961"/>
              <a:gd name="T70" fmla="*/ 2397 w 11074"/>
              <a:gd name="T71" fmla="*/ 1956 h 1961"/>
              <a:gd name="T72" fmla="*/ 2078 w 11074"/>
              <a:gd name="T73" fmla="*/ 1930 h 1961"/>
              <a:gd name="T74" fmla="*/ 1775 w 11074"/>
              <a:gd name="T75" fmla="*/ 1893 h 1961"/>
              <a:gd name="T76" fmla="*/ 1486 w 11074"/>
              <a:gd name="T77" fmla="*/ 1836 h 1961"/>
              <a:gd name="T78" fmla="*/ 1224 w 11074"/>
              <a:gd name="T79" fmla="*/ 1774 h 1961"/>
              <a:gd name="T80" fmla="*/ 874 w 11074"/>
              <a:gd name="T81" fmla="*/ 1664 h 1961"/>
              <a:gd name="T82" fmla="*/ 489 w 11074"/>
              <a:gd name="T83" fmla="*/ 1503 h 1961"/>
              <a:gd name="T84" fmla="*/ 206 w 11074"/>
              <a:gd name="T85" fmla="*/ 1357 h 1961"/>
              <a:gd name="T86" fmla="*/ 41 w 11074"/>
              <a:gd name="T87" fmla="*/ 1238 h 1961"/>
              <a:gd name="T88" fmla="*/ 0 w 11074"/>
              <a:gd name="T89" fmla="*/ 1201 h 1961"/>
              <a:gd name="T90" fmla="*/ 0 w 11074"/>
              <a:gd name="T91" fmla="*/ 380 h 1961"/>
              <a:gd name="T92" fmla="*/ 41 w 11074"/>
              <a:gd name="T93" fmla="*/ 473 h 1961"/>
              <a:gd name="T94" fmla="*/ 113 w 11074"/>
              <a:gd name="T95" fmla="*/ 583 h 1961"/>
              <a:gd name="T96" fmla="*/ 226 w 11074"/>
              <a:gd name="T97" fmla="*/ 702 h 1961"/>
              <a:gd name="T98" fmla="*/ 375 w 11074"/>
              <a:gd name="T99" fmla="*/ 827 h 1961"/>
              <a:gd name="T100" fmla="*/ 566 w 11074"/>
              <a:gd name="T101" fmla="*/ 957 h 1961"/>
              <a:gd name="T102" fmla="*/ 792 w 11074"/>
              <a:gd name="T103" fmla="*/ 1082 h 1961"/>
              <a:gd name="T104" fmla="*/ 1065 w 11074"/>
              <a:gd name="T105" fmla="*/ 1201 h 1961"/>
              <a:gd name="T106" fmla="*/ 1378 w 11074"/>
              <a:gd name="T107" fmla="*/ 1305 h 1961"/>
              <a:gd name="T108" fmla="*/ 1733 w 11074"/>
              <a:gd name="T109" fmla="*/ 1399 h 1961"/>
              <a:gd name="T110" fmla="*/ 2135 w 11074"/>
              <a:gd name="T111" fmla="*/ 1467 h 1961"/>
              <a:gd name="T112" fmla="*/ 2587 w 11074"/>
              <a:gd name="T113" fmla="*/ 1508 h 1961"/>
              <a:gd name="T114" fmla="*/ 3081 w 11074"/>
              <a:gd name="T115" fmla="*/ 1524 h 1961"/>
              <a:gd name="T116" fmla="*/ 3626 w 11074"/>
              <a:gd name="T117" fmla="*/ 1503 h 1961"/>
              <a:gd name="T118" fmla="*/ 4223 w 11074"/>
              <a:gd name="T119" fmla="*/ 1441 h 1961"/>
              <a:gd name="T120" fmla="*/ 4871 w 11074"/>
              <a:gd name="T121" fmla="*/ 1337 h 1961"/>
              <a:gd name="T122" fmla="*/ 5570 w 11074"/>
              <a:gd name="T123" fmla="*/ 1181 h 19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1074" h="1961">
                <a:moveTo>
                  <a:pt x="5570" y="1181"/>
                </a:moveTo>
                <a:lnTo>
                  <a:pt x="5570" y="1181"/>
                </a:lnTo>
                <a:lnTo>
                  <a:pt x="5961" y="1082"/>
                </a:lnTo>
                <a:lnTo>
                  <a:pt x="6342" y="973"/>
                </a:lnTo>
                <a:lnTo>
                  <a:pt x="6712" y="858"/>
                </a:lnTo>
                <a:lnTo>
                  <a:pt x="7077" y="744"/>
                </a:lnTo>
                <a:lnTo>
                  <a:pt x="7787" y="520"/>
                </a:lnTo>
                <a:lnTo>
                  <a:pt x="8137" y="416"/>
                </a:lnTo>
                <a:lnTo>
                  <a:pt x="8477" y="317"/>
                </a:lnTo>
                <a:lnTo>
                  <a:pt x="8811" y="229"/>
                </a:lnTo>
                <a:lnTo>
                  <a:pt x="9145" y="151"/>
                </a:lnTo>
                <a:lnTo>
                  <a:pt x="9310" y="114"/>
                </a:lnTo>
                <a:lnTo>
                  <a:pt x="9474" y="83"/>
                </a:lnTo>
                <a:lnTo>
                  <a:pt x="9634" y="62"/>
                </a:lnTo>
                <a:lnTo>
                  <a:pt x="9798" y="36"/>
                </a:lnTo>
                <a:lnTo>
                  <a:pt x="9958" y="21"/>
                </a:lnTo>
                <a:lnTo>
                  <a:pt x="10117" y="10"/>
                </a:lnTo>
                <a:lnTo>
                  <a:pt x="10277" y="5"/>
                </a:lnTo>
                <a:lnTo>
                  <a:pt x="10436" y="0"/>
                </a:lnTo>
                <a:lnTo>
                  <a:pt x="10596" y="5"/>
                </a:lnTo>
                <a:lnTo>
                  <a:pt x="10755" y="16"/>
                </a:lnTo>
                <a:lnTo>
                  <a:pt x="10915" y="36"/>
                </a:lnTo>
                <a:lnTo>
                  <a:pt x="11074" y="57"/>
                </a:lnTo>
                <a:lnTo>
                  <a:pt x="11074" y="718"/>
                </a:lnTo>
                <a:lnTo>
                  <a:pt x="11048" y="687"/>
                </a:lnTo>
                <a:lnTo>
                  <a:pt x="11023" y="655"/>
                </a:lnTo>
                <a:lnTo>
                  <a:pt x="10987" y="619"/>
                </a:lnTo>
                <a:lnTo>
                  <a:pt x="10945" y="583"/>
                </a:lnTo>
                <a:lnTo>
                  <a:pt x="10894" y="546"/>
                </a:lnTo>
                <a:lnTo>
                  <a:pt x="10832" y="510"/>
                </a:lnTo>
                <a:lnTo>
                  <a:pt x="10765" y="478"/>
                </a:lnTo>
                <a:lnTo>
                  <a:pt x="10688" y="447"/>
                </a:lnTo>
                <a:lnTo>
                  <a:pt x="10596" y="416"/>
                </a:lnTo>
                <a:lnTo>
                  <a:pt x="10498" y="390"/>
                </a:lnTo>
                <a:lnTo>
                  <a:pt x="10385" y="364"/>
                </a:lnTo>
                <a:lnTo>
                  <a:pt x="10261" y="348"/>
                </a:lnTo>
                <a:lnTo>
                  <a:pt x="10128" y="333"/>
                </a:lnTo>
                <a:lnTo>
                  <a:pt x="9978" y="322"/>
                </a:lnTo>
                <a:lnTo>
                  <a:pt x="9814" y="322"/>
                </a:lnTo>
                <a:lnTo>
                  <a:pt x="9639" y="328"/>
                </a:lnTo>
                <a:lnTo>
                  <a:pt x="9433" y="338"/>
                </a:lnTo>
                <a:lnTo>
                  <a:pt x="9233" y="359"/>
                </a:lnTo>
                <a:lnTo>
                  <a:pt x="9037" y="380"/>
                </a:lnTo>
                <a:lnTo>
                  <a:pt x="8842" y="406"/>
                </a:lnTo>
                <a:lnTo>
                  <a:pt x="8646" y="442"/>
                </a:lnTo>
                <a:lnTo>
                  <a:pt x="8456" y="478"/>
                </a:lnTo>
                <a:lnTo>
                  <a:pt x="8266" y="515"/>
                </a:lnTo>
                <a:lnTo>
                  <a:pt x="8080" y="562"/>
                </a:lnTo>
                <a:lnTo>
                  <a:pt x="7895" y="609"/>
                </a:lnTo>
                <a:lnTo>
                  <a:pt x="7710" y="655"/>
                </a:lnTo>
                <a:lnTo>
                  <a:pt x="7345" y="765"/>
                </a:lnTo>
                <a:lnTo>
                  <a:pt x="6985" y="879"/>
                </a:lnTo>
                <a:lnTo>
                  <a:pt x="6630" y="999"/>
                </a:lnTo>
                <a:lnTo>
                  <a:pt x="5910" y="1248"/>
                </a:lnTo>
                <a:lnTo>
                  <a:pt x="5550" y="1373"/>
                </a:lnTo>
                <a:lnTo>
                  <a:pt x="5185" y="1493"/>
                </a:lnTo>
                <a:lnTo>
                  <a:pt x="4814" y="1607"/>
                </a:lnTo>
                <a:lnTo>
                  <a:pt x="4434" y="1706"/>
                </a:lnTo>
                <a:lnTo>
                  <a:pt x="4243" y="1758"/>
                </a:lnTo>
                <a:lnTo>
                  <a:pt x="4048" y="1800"/>
                </a:lnTo>
                <a:lnTo>
                  <a:pt x="3852" y="1841"/>
                </a:lnTo>
                <a:lnTo>
                  <a:pt x="3652" y="1878"/>
                </a:lnTo>
                <a:lnTo>
                  <a:pt x="3462" y="1909"/>
                </a:lnTo>
                <a:lnTo>
                  <a:pt x="3276" y="1930"/>
                </a:lnTo>
                <a:lnTo>
                  <a:pt x="3091" y="1945"/>
                </a:lnTo>
                <a:lnTo>
                  <a:pt x="2911" y="1961"/>
                </a:lnTo>
                <a:lnTo>
                  <a:pt x="2736" y="1961"/>
                </a:lnTo>
                <a:lnTo>
                  <a:pt x="2567" y="1961"/>
                </a:lnTo>
                <a:lnTo>
                  <a:pt x="2397" y="1956"/>
                </a:lnTo>
                <a:lnTo>
                  <a:pt x="2232" y="1945"/>
                </a:lnTo>
                <a:lnTo>
                  <a:pt x="2078" y="1930"/>
                </a:lnTo>
                <a:lnTo>
                  <a:pt x="1924" y="1914"/>
                </a:lnTo>
                <a:lnTo>
                  <a:pt x="1775" y="1893"/>
                </a:lnTo>
                <a:lnTo>
                  <a:pt x="1630" y="1867"/>
                </a:lnTo>
                <a:lnTo>
                  <a:pt x="1486" y="1836"/>
                </a:lnTo>
                <a:lnTo>
                  <a:pt x="1353" y="1805"/>
                </a:lnTo>
                <a:lnTo>
                  <a:pt x="1224" y="1774"/>
                </a:lnTo>
                <a:lnTo>
                  <a:pt x="1101" y="1737"/>
                </a:lnTo>
                <a:lnTo>
                  <a:pt x="874" y="1664"/>
                </a:lnTo>
                <a:lnTo>
                  <a:pt x="669" y="1581"/>
                </a:lnTo>
                <a:lnTo>
                  <a:pt x="489" y="1503"/>
                </a:lnTo>
                <a:lnTo>
                  <a:pt x="334" y="1430"/>
                </a:lnTo>
                <a:lnTo>
                  <a:pt x="206" y="1357"/>
                </a:lnTo>
                <a:lnTo>
                  <a:pt x="108" y="1295"/>
                </a:lnTo>
                <a:lnTo>
                  <a:pt x="41" y="1238"/>
                </a:lnTo>
                <a:lnTo>
                  <a:pt x="15" y="1217"/>
                </a:lnTo>
                <a:lnTo>
                  <a:pt x="0" y="1201"/>
                </a:lnTo>
                <a:lnTo>
                  <a:pt x="0" y="380"/>
                </a:lnTo>
                <a:lnTo>
                  <a:pt x="15" y="426"/>
                </a:lnTo>
                <a:lnTo>
                  <a:pt x="41" y="473"/>
                </a:lnTo>
                <a:lnTo>
                  <a:pt x="72" y="525"/>
                </a:lnTo>
                <a:lnTo>
                  <a:pt x="113" y="583"/>
                </a:lnTo>
                <a:lnTo>
                  <a:pt x="165" y="640"/>
                </a:lnTo>
                <a:lnTo>
                  <a:pt x="226" y="702"/>
                </a:lnTo>
                <a:lnTo>
                  <a:pt x="298" y="765"/>
                </a:lnTo>
                <a:lnTo>
                  <a:pt x="375" y="827"/>
                </a:lnTo>
                <a:lnTo>
                  <a:pt x="463" y="889"/>
                </a:lnTo>
                <a:lnTo>
                  <a:pt x="566" y="957"/>
                </a:lnTo>
                <a:lnTo>
                  <a:pt x="674" y="1019"/>
                </a:lnTo>
                <a:lnTo>
                  <a:pt x="792" y="1082"/>
                </a:lnTo>
                <a:lnTo>
                  <a:pt x="921" y="1144"/>
                </a:lnTo>
                <a:lnTo>
                  <a:pt x="1065" y="1201"/>
                </a:lnTo>
                <a:lnTo>
                  <a:pt x="1214" y="1253"/>
                </a:lnTo>
                <a:lnTo>
                  <a:pt x="1378" y="1305"/>
                </a:lnTo>
                <a:lnTo>
                  <a:pt x="1548" y="1352"/>
                </a:lnTo>
                <a:lnTo>
                  <a:pt x="1733" y="1399"/>
                </a:lnTo>
                <a:lnTo>
                  <a:pt x="1929" y="1435"/>
                </a:lnTo>
                <a:lnTo>
                  <a:pt x="2135" y="1467"/>
                </a:lnTo>
                <a:lnTo>
                  <a:pt x="2356" y="1493"/>
                </a:lnTo>
                <a:lnTo>
                  <a:pt x="2587" y="1508"/>
                </a:lnTo>
                <a:lnTo>
                  <a:pt x="2829" y="1519"/>
                </a:lnTo>
                <a:lnTo>
                  <a:pt x="3081" y="1524"/>
                </a:lnTo>
                <a:lnTo>
                  <a:pt x="3348" y="1519"/>
                </a:lnTo>
                <a:lnTo>
                  <a:pt x="3626" y="1503"/>
                </a:lnTo>
                <a:lnTo>
                  <a:pt x="3919" y="1477"/>
                </a:lnTo>
                <a:lnTo>
                  <a:pt x="4223" y="1441"/>
                </a:lnTo>
                <a:lnTo>
                  <a:pt x="4542" y="1394"/>
                </a:lnTo>
                <a:lnTo>
                  <a:pt x="4871" y="1337"/>
                </a:lnTo>
                <a:lnTo>
                  <a:pt x="5216" y="1264"/>
                </a:lnTo>
                <a:lnTo>
                  <a:pt x="5570" y="1181"/>
                </a:lnTo>
                <a:close/>
              </a:path>
            </a:pathLst>
          </a:custGeom>
          <a:solidFill>
            <a:srgbClr val="0062A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0</xdr:col>
      <xdr:colOff>533400</xdr:colOff>
      <xdr:row>1</xdr:row>
      <xdr:rowOff>129540</xdr:rowOff>
    </xdr:from>
    <xdr:to>
      <xdr:col>3</xdr:col>
      <xdr:colOff>367030</xdr:colOff>
      <xdr:row>5</xdr:row>
      <xdr:rowOff>149860</xdr:rowOff>
    </xdr:to>
    <xdr:pic>
      <xdr:nvPicPr>
        <xdr:cNvPr id="14" name="Picture 13" descr="Seafish master logo RGB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2420"/>
          <a:ext cx="1662430" cy="7518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220980</xdr:colOff>
      <xdr:row>24</xdr:row>
      <xdr:rowOff>0</xdr:rowOff>
    </xdr:from>
    <xdr:to>
      <xdr:col>9</xdr:col>
      <xdr:colOff>548640</xdr:colOff>
      <xdr:row>32</xdr:row>
      <xdr:rowOff>83820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20980" y="4389120"/>
          <a:ext cx="5814060" cy="1546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1000"/>
            </a:spcAft>
          </a:pPr>
          <a:r>
            <a:rPr lang="en-GB" sz="2800">
              <a:solidFill>
                <a:srgbClr val="FFFFFF"/>
              </a:solidFill>
              <a:effectLst/>
              <a:latin typeface="Liberation Serif"/>
              <a:ea typeface="Times New Roman"/>
              <a:cs typeface="Times New Roman"/>
            </a:rPr>
            <a:t>SR676; Length</a:t>
          </a:r>
          <a:r>
            <a:rPr lang="en-GB" sz="2800" baseline="0">
              <a:solidFill>
                <a:srgbClr val="FFFFFF"/>
              </a:solidFill>
              <a:effectLst/>
              <a:latin typeface="Liberation Serif"/>
              <a:ea typeface="Times New Roman"/>
              <a:cs typeface="Times New Roman"/>
            </a:rPr>
            <a:t>, disc width and maturity for ray and skate species from Northern European waters</a:t>
          </a:r>
          <a:r>
            <a:rPr lang="en-GB" sz="1100">
              <a:solidFill>
                <a:srgbClr val="FFFFFF"/>
              </a:solidFill>
              <a:effectLst/>
              <a:latin typeface="Liberation Serif"/>
              <a:ea typeface="Times New Roman"/>
              <a:cs typeface="Times New Roman"/>
            </a:rPr>
            <a:t>.</a:t>
          </a:r>
          <a:endParaRPr lang="en-GB" sz="800">
            <a:solidFill>
              <a:srgbClr val="FFFFFF"/>
            </a:solidFill>
            <a:effectLst/>
            <a:latin typeface="Liberation Serif"/>
            <a:ea typeface="Times New Roman"/>
            <a:cs typeface="Times New Roman"/>
          </a:endParaRPr>
        </a:p>
        <a:p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338455</xdr:colOff>
      <xdr:row>10</xdr:row>
      <xdr:rowOff>130175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0" y="731520"/>
          <a:ext cx="4605655" cy="1227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>
            <a:spcAft>
              <a:spcPts val="1000"/>
            </a:spcAft>
          </a:pPr>
          <a:r>
            <a:rPr lang="en-GB" sz="1200">
              <a:solidFill>
                <a:srgbClr val="FFFFFF"/>
              </a:solidFill>
              <a:effectLst/>
              <a:latin typeface="Liberation Serif"/>
              <a:ea typeface="Times New Roman"/>
              <a:cs typeface="Times New Roman"/>
            </a:rPr>
            <a:t> </a:t>
          </a:r>
          <a:endParaRPr lang="en-GB" sz="1400">
            <a:solidFill>
              <a:srgbClr val="FFFFFF"/>
            </a:solidFill>
            <a:effectLst/>
            <a:latin typeface="Liberation Serif"/>
            <a:ea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327660</xdr:colOff>
      <xdr:row>42</xdr:row>
      <xdr:rowOff>38100</xdr:rowOff>
    </xdr:from>
    <xdr:to>
      <xdr:col>8</xdr:col>
      <xdr:colOff>449580</xdr:colOff>
      <xdr:row>49</xdr:row>
      <xdr:rowOff>38100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27660" y="7719060"/>
          <a:ext cx="4998720" cy="128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bg1"/>
            </a:solidFill>
            <a:latin typeface="Liberation serif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bg1"/>
            </a:solidFill>
            <a:latin typeface="Liberation serif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bg1"/>
            </a:solidFill>
            <a:latin typeface="Liberation serif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bg1"/>
              </a:solidFill>
              <a:latin typeface="Liberation serif"/>
            </a:rPr>
            <a:t>John Lancaster, </a:t>
          </a:r>
          <a:r>
            <a:rPr lang="en-US" sz="1100" i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C-MÔR MARINE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William Lart, Seafish Responsible</a:t>
          </a:r>
          <a:r>
            <a:rPr lang="en-US" sz="1100" i="0" baseline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 Sourcing; William.Lart@seafish.co.uk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January 2015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ISBN 978-1-906634-82-7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i="1">
            <a:solidFill>
              <a:schemeClr val="bg1"/>
            </a:solidFill>
            <a:effectLst/>
            <a:latin typeface="Liberation serif"/>
            <a:ea typeface="+mn-ea"/>
            <a:cs typeface="+mn-cs"/>
          </a:endParaRPr>
        </a:p>
        <a:p>
          <a:endParaRPr lang="en-GB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487680</xdr:colOff>
      <xdr:row>5</xdr:row>
      <xdr:rowOff>106680</xdr:rowOff>
    </xdr:from>
    <xdr:to>
      <xdr:col>4</xdr:col>
      <xdr:colOff>914400</xdr:colOff>
      <xdr:row>14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518160"/>
          <a:ext cx="3375660" cy="2087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83820</xdr:colOff>
      <xdr:row>9</xdr:row>
      <xdr:rowOff>99060</xdr:rowOff>
    </xdr:from>
    <xdr:to>
      <xdr:col>2</xdr:col>
      <xdr:colOff>1150620</xdr:colOff>
      <xdr:row>11</xdr:row>
      <xdr:rowOff>205740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699260" y="2110740"/>
          <a:ext cx="1066800" cy="563880"/>
        </a:xfrm>
        <a:prstGeom prst="bentConnector3">
          <a:avLst>
            <a:gd name="adj1" fmla="val 100000"/>
          </a:avLst>
        </a:prstGeom>
        <a:ln w="2222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297180</xdr:colOff>
      <xdr:row>8</xdr:row>
      <xdr:rowOff>91440</xdr:rowOff>
    </xdr:from>
    <xdr:to>
      <xdr:col>2</xdr:col>
      <xdr:colOff>723900</xdr:colOff>
      <xdr:row>9</xdr:row>
      <xdr:rowOff>83820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912620" y="1874520"/>
          <a:ext cx="426720" cy="2209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</a:t>
          </a:r>
          <a:r>
            <a:rPr lang="en-GB" sz="1100" baseline="-25000"/>
            <a:t>50</a:t>
          </a:r>
        </a:p>
      </xdr:txBody>
    </xdr:sp>
    <xdr:clientData/>
  </xdr:twoCellAnchor>
  <xdr:twoCellAnchor>
    <xdr:from>
      <xdr:col>2</xdr:col>
      <xdr:colOff>792480</xdr:colOff>
      <xdr:row>11</xdr:row>
      <xdr:rowOff>205740</xdr:rowOff>
    </xdr:from>
    <xdr:to>
      <xdr:col>2</xdr:col>
      <xdr:colOff>792480</xdr:colOff>
      <xdr:row>15</xdr:row>
      <xdr:rowOff>30480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2407920" y="2674620"/>
          <a:ext cx="0" cy="73914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8</xdr:row>
      <xdr:rowOff>175260</xdr:rowOff>
    </xdr:from>
    <xdr:to>
      <xdr:col>3</xdr:col>
      <xdr:colOff>769620</xdr:colOff>
      <xdr:row>15</xdr:row>
      <xdr:rowOff>7620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H="1" flipV="1">
          <a:off x="3566160" y="1958340"/>
          <a:ext cx="7620" cy="143256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116481</xdr:colOff>
      <xdr:row>42</xdr:row>
      <xdr:rowOff>27715</xdr:rowOff>
    </xdr:from>
    <xdr:to>
      <xdr:col>3</xdr:col>
      <xdr:colOff>602256</xdr:colOff>
      <xdr:row>58</xdr:row>
      <xdr:rowOff>70577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76431</xdr:colOff>
      <xdr:row>42</xdr:row>
      <xdr:rowOff>87907</xdr:rowOff>
    </xdr:from>
    <xdr:to>
      <xdr:col>0</xdr:col>
      <xdr:colOff>343131</xdr:colOff>
      <xdr:row>57</xdr:row>
      <xdr:rowOff>78382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 rot="16200000">
          <a:off x="-1168303" y="9526436"/>
          <a:ext cx="2756168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Disc Width at lower boundary of grade (cm)</a:t>
          </a:r>
        </a:p>
      </xdr:txBody>
    </xdr:sp>
    <xdr:clientData/>
  </xdr:twoCellAnchor>
  <xdr:twoCellAnchor>
    <xdr:from>
      <xdr:col>3</xdr:col>
      <xdr:colOff>596748</xdr:colOff>
      <xdr:row>42</xdr:row>
      <xdr:rowOff>25762</xdr:rowOff>
    </xdr:from>
    <xdr:to>
      <xdr:col>8</xdr:col>
      <xdr:colOff>1182018</xdr:colOff>
      <xdr:row>58</xdr:row>
      <xdr:rowOff>68855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56</xdr:row>
      <xdr:rowOff>142875</xdr:rowOff>
    </xdr:from>
    <xdr:to>
      <xdr:col>7</xdr:col>
      <xdr:colOff>647700</xdr:colOff>
      <xdr:row>58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391150" y="9944100"/>
          <a:ext cx="1304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EU GRADES</a:t>
          </a:r>
        </a:p>
      </xdr:txBody>
    </xdr:sp>
    <xdr:clientData/>
  </xdr:twoCellAnchor>
  <xdr:twoCellAnchor>
    <xdr:from>
      <xdr:col>3</xdr:col>
      <xdr:colOff>538172</xdr:colOff>
      <xdr:row>46</xdr:row>
      <xdr:rowOff>47632</xdr:rowOff>
    </xdr:from>
    <xdr:to>
      <xdr:col>4</xdr:col>
      <xdr:colOff>176222</xdr:colOff>
      <xdr:row>52</xdr:row>
      <xdr:rowOff>61918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16200000">
          <a:off x="3602841" y="8393913"/>
          <a:ext cx="116681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PE of wing (cm)</a:t>
          </a:r>
        </a:p>
      </xdr:txBody>
    </xdr:sp>
    <xdr:clientData/>
  </xdr:twoCellAnchor>
  <xdr:twoCellAnchor>
    <xdr:from>
      <xdr:col>5</xdr:col>
      <xdr:colOff>57150</xdr:colOff>
      <xdr:row>42</xdr:row>
      <xdr:rowOff>123825</xdr:rowOff>
    </xdr:from>
    <xdr:to>
      <xdr:col>8</xdr:col>
      <xdr:colOff>762000</xdr:colOff>
      <xdr:row>44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752975" y="7248525"/>
          <a:ext cx="27432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Posterior Wing Length vs Grade</a:t>
          </a:r>
        </a:p>
      </xdr:txBody>
    </xdr:sp>
    <xdr:clientData/>
  </xdr:twoCellAnchor>
  <xdr:twoCellAnchor editAs="oneCell">
    <xdr:from>
      <xdr:col>9</xdr:col>
      <xdr:colOff>9525</xdr:colOff>
      <xdr:row>40</xdr:row>
      <xdr:rowOff>28575</xdr:rowOff>
    </xdr:from>
    <xdr:to>
      <xdr:col>11</xdr:col>
      <xdr:colOff>619124</xdr:colOff>
      <xdr:row>63</xdr:row>
      <xdr:rowOff>80331</xdr:rowOff>
    </xdr:to>
    <xdr:pic>
      <xdr:nvPicPr>
        <xdr:cNvPr id="9" name="Picture 8" descr="thornback-ray-raja-clavata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9374" y="7946948"/>
          <a:ext cx="2801497" cy="45388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1091423</xdr:colOff>
      <xdr:row>50</xdr:row>
      <xdr:rowOff>37999</xdr:rowOff>
    </xdr:from>
    <xdr:to>
      <xdr:col>9</xdr:col>
      <xdr:colOff>1089801</xdr:colOff>
      <xdr:row>52</xdr:row>
      <xdr:rowOff>16999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 rot="18822783">
          <a:off x="8240100" y="9405672"/>
          <a:ext cx="360000" cy="1189003"/>
        </a:xfrm>
        <a:prstGeom prst="leftBrace">
          <a:avLst>
            <a:gd name="adj1" fmla="val 8333"/>
            <a:gd name="adj2" fmla="val 50393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1143000</xdr:colOff>
      <xdr:row>51</xdr:row>
      <xdr:rowOff>190499</xdr:rowOff>
    </xdr:from>
    <xdr:to>
      <xdr:col>9</xdr:col>
      <xdr:colOff>1171575</xdr:colOff>
      <xdr:row>56</xdr:row>
      <xdr:rowOff>47625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877175" y="10163174"/>
          <a:ext cx="1219200" cy="809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Posterior</a:t>
          </a:r>
        </a:p>
        <a:p>
          <a:r>
            <a:rPr lang="en-GB" sz="1400"/>
            <a:t>Edge of wing or PE</a:t>
          </a:r>
        </a:p>
      </xdr:txBody>
    </xdr:sp>
    <xdr:clientData/>
  </xdr:twoCellAnchor>
  <xdr:twoCellAnchor>
    <xdr:from>
      <xdr:col>1</xdr:col>
      <xdr:colOff>619125</xdr:colOff>
      <xdr:row>56</xdr:row>
      <xdr:rowOff>114300</xdr:rowOff>
    </xdr:from>
    <xdr:to>
      <xdr:col>2</xdr:col>
      <xdr:colOff>1000125</xdr:colOff>
      <xdr:row>58</xdr:row>
      <xdr:rowOff>9525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562100" y="9915525"/>
          <a:ext cx="1304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EU GRADES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0.16517</cdr:x>
      <cdr:y>0.00927</cdr:y>
    </cdr:from>
    <cdr:to>
      <cdr:x>0.78636</cdr:x>
      <cdr:y>0.0755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6301" y="33338"/>
          <a:ext cx="32956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0.25314</cdr:x>
      <cdr:y>0.01775</cdr:y>
    </cdr:from>
    <cdr:to>
      <cdr:x>0.82765</cdr:x>
      <cdr:y>0.09139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43026" y="63819"/>
          <a:ext cx="3048000" cy="264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Disc Width vs Grade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0.13211</cdr:x>
      <cdr:y>0.01517</cdr:y>
    </cdr:from>
    <cdr:to>
      <cdr:x>0.8422</cdr:x>
      <cdr:y>0.10897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5800" y="52390"/>
          <a:ext cx="36861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seafish.org/media/Publications/SR674_EuropeanSkatesandRays_Overview_201412.pdf" TargetMode="Externa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50" sqref="N50"/>
    </sheetView>
  </sheetViews>
  <sheetFormatPr defaultRowHeight="14.45"/>
  <sheetData/>
  <sheetProtection sheet="1" objects="1" scenarios="1"/>
  <customSheetViews>
    <customSheetView guid="{620FD71D-2E2F-417D-91C2-E5AAC9650DA1}" topLeftCell="A31">
      <selection activeCell="N42" sqref="N42"/>
      <pageMargins left="0" right="0" top="0" bottom="0" header="0" footer="0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activeCell="H11" sqref="H11"/>
    </sheetView>
  </sheetViews>
  <sheetFormatPr defaultRowHeight="14.45"/>
  <sheetData>
    <row r="1" spans="1:1" ht="21">
      <c r="A1" s="98" t="s">
        <v>0</v>
      </c>
    </row>
    <row r="2" spans="1:1" ht="21">
      <c r="A2" s="98"/>
    </row>
    <row r="3" spans="1:1">
      <c r="A3" t="s">
        <v>1</v>
      </c>
    </row>
    <row r="4" spans="1:1">
      <c r="A4" t="s">
        <v>2</v>
      </c>
    </row>
    <row r="6" spans="1:1">
      <c r="A6" t="s">
        <v>3</v>
      </c>
    </row>
    <row r="7" spans="1:1">
      <c r="A7" t="s">
        <v>4</v>
      </c>
    </row>
    <row r="8" spans="1:1">
      <c r="A8" t="s">
        <v>5</v>
      </c>
    </row>
    <row r="9" spans="1:1">
      <c r="A9" t="s">
        <v>6</v>
      </c>
    </row>
    <row r="11" spans="1:1">
      <c r="A11" t="s">
        <v>7</v>
      </c>
    </row>
    <row r="12" spans="1:1">
      <c r="A12" t="s">
        <v>8</v>
      </c>
    </row>
    <row r="14" spans="1:1">
      <c r="A14" t="s">
        <v>9</v>
      </c>
    </row>
    <row r="15" spans="1:1">
      <c r="A15" t="s">
        <v>10</v>
      </c>
    </row>
    <row r="17" spans="1:3">
      <c r="A17" t="s">
        <v>11</v>
      </c>
    </row>
    <row r="18" spans="1:3">
      <c r="A18" t="s">
        <v>12</v>
      </c>
    </row>
    <row r="19" spans="1:3">
      <c r="A19" t="s">
        <v>13</v>
      </c>
    </row>
    <row r="21" spans="1:3">
      <c r="A21" t="s">
        <v>14</v>
      </c>
    </row>
    <row r="22" spans="1:3">
      <c r="A22" t="s">
        <v>15</v>
      </c>
    </row>
    <row r="23" spans="1:3">
      <c r="A23" t="s">
        <v>16</v>
      </c>
    </row>
    <row r="25" spans="1:3">
      <c r="A25" t="s">
        <v>17</v>
      </c>
    </row>
    <row r="26" spans="1:3">
      <c r="C26" t="s">
        <v>18</v>
      </c>
    </row>
    <row r="27" spans="1:3">
      <c r="C27" t="s">
        <v>19</v>
      </c>
    </row>
    <row r="29" spans="1:3">
      <c r="A29" s="1" t="s">
        <v>20</v>
      </c>
    </row>
    <row r="30" spans="1:3">
      <c r="A30" t="s">
        <v>21</v>
      </c>
    </row>
    <row r="31" spans="1:3">
      <c r="A31" t="s">
        <v>22</v>
      </c>
    </row>
    <row r="32" spans="1:3">
      <c r="A32" t="s">
        <v>23</v>
      </c>
      <c r="C32" s="100" t="s">
        <v>24</v>
      </c>
    </row>
    <row r="34" spans="1:1">
      <c r="A34" t="s">
        <v>25</v>
      </c>
    </row>
    <row r="35" spans="1:1">
      <c r="A35" t="s">
        <v>26</v>
      </c>
    </row>
    <row r="36" spans="1:1">
      <c r="A36" t="s">
        <v>27</v>
      </c>
    </row>
  </sheetData>
  <sheetProtection sheet="1" objects="1" scenarios="1"/>
  <customSheetViews>
    <customSheetView guid="{620FD71D-2E2F-417D-91C2-E5AAC9650DA1}">
      <selection activeCell="A19" sqref="A19"/>
      <pageMargins left="0" right="0" top="0" bottom="0" header="0" footer="0"/>
      <pageSetup paperSize="9" orientation="portrait" r:id="rId1"/>
    </customSheetView>
  </customSheetViews>
  <hyperlinks>
    <hyperlink ref="C32" r:id="rId2" xr:uid="{00000000-0004-0000-0100-000000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43"/>
  <sheetViews>
    <sheetView workbookViewId="0">
      <selection activeCell="G12" sqref="G12"/>
    </sheetView>
  </sheetViews>
  <sheetFormatPr defaultRowHeight="14.45"/>
  <cols>
    <col min="2" max="2" width="14.7109375" customWidth="1"/>
    <col min="3" max="3" width="17.28515625" customWidth="1"/>
    <col min="4" max="4" width="11" customWidth="1"/>
    <col min="5" max="5" width="16.140625" customWidth="1"/>
    <col min="6" max="6" width="15.28515625" customWidth="1"/>
    <col min="7" max="7" width="13.85546875" customWidth="1"/>
    <col min="8" max="8" width="14.7109375" customWidth="1"/>
    <col min="9" max="9" width="13.42578125" customWidth="1"/>
    <col min="10" max="10" width="14.5703125" customWidth="1"/>
    <col min="11" max="11" width="13.85546875" customWidth="1"/>
    <col min="12" max="12" width="17.42578125" customWidth="1"/>
    <col min="13" max="13" width="29.42578125" customWidth="1"/>
    <col min="14" max="14" width="17.42578125" customWidth="1"/>
    <col min="15" max="15" width="26.28515625" customWidth="1"/>
    <col min="16" max="16" width="17.42578125" customWidth="1"/>
    <col min="17" max="17" width="22.140625" customWidth="1"/>
  </cols>
  <sheetData>
    <row r="2" spans="2:9" ht="18">
      <c r="B2" s="103" t="s">
        <v>28</v>
      </c>
      <c r="C2" s="103"/>
      <c r="D2" s="103"/>
      <c r="E2" s="103"/>
      <c r="F2" s="103"/>
      <c r="G2" s="103"/>
      <c r="H2" s="103"/>
      <c r="I2" s="103"/>
    </row>
    <row r="3" spans="2:9" ht="18">
      <c r="B3" t="s">
        <v>29</v>
      </c>
      <c r="C3" s="97"/>
      <c r="D3" s="97"/>
      <c r="E3" s="97"/>
      <c r="F3" s="97"/>
      <c r="G3" s="97"/>
      <c r="H3" s="97"/>
      <c r="I3" s="97"/>
    </row>
    <row r="4" spans="2:9" ht="18">
      <c r="B4" s="25" t="s">
        <v>30</v>
      </c>
      <c r="C4" s="97"/>
      <c r="D4" s="97"/>
      <c r="E4" s="97"/>
      <c r="F4" s="97"/>
      <c r="G4" s="97"/>
      <c r="H4" s="97"/>
      <c r="I4" s="97"/>
    </row>
    <row r="5" spans="2:9" ht="19.5">
      <c r="B5" t="s">
        <v>31</v>
      </c>
      <c r="C5" s="97"/>
      <c r="D5" s="97"/>
      <c r="E5" s="97"/>
      <c r="F5" s="97"/>
      <c r="G5" s="97"/>
      <c r="H5" s="97"/>
      <c r="I5" s="97"/>
    </row>
    <row r="6" spans="2:9" ht="18">
      <c r="B6" s="97"/>
      <c r="C6" s="97"/>
      <c r="D6" s="97"/>
      <c r="E6" s="97"/>
      <c r="F6" s="97"/>
      <c r="G6" s="97"/>
      <c r="H6" s="97"/>
      <c r="I6" s="97"/>
    </row>
    <row r="7" spans="2:9" ht="18">
      <c r="B7" s="97"/>
      <c r="C7" s="97"/>
      <c r="D7" s="97"/>
      <c r="E7" s="97"/>
      <c r="F7" s="97"/>
      <c r="G7" s="97"/>
      <c r="H7" s="97"/>
      <c r="I7" s="97"/>
    </row>
    <row r="8" spans="2:9" ht="18">
      <c r="B8" s="97"/>
      <c r="C8" s="97"/>
      <c r="D8" s="97"/>
      <c r="E8" s="97"/>
      <c r="F8" s="97"/>
      <c r="G8" s="97"/>
      <c r="H8" s="97"/>
      <c r="I8" s="97"/>
    </row>
    <row r="9" spans="2:9" ht="18">
      <c r="B9" s="97"/>
      <c r="C9" s="97"/>
      <c r="D9" s="97"/>
      <c r="E9" s="97"/>
      <c r="F9" s="97"/>
      <c r="G9" s="97"/>
      <c r="H9" s="97"/>
      <c r="I9" s="97"/>
    </row>
    <row r="10" spans="2:9" ht="18">
      <c r="B10" s="97"/>
      <c r="C10" s="97"/>
      <c r="D10" s="97"/>
      <c r="E10" s="97"/>
      <c r="F10" s="97"/>
      <c r="G10" s="97"/>
      <c r="H10" s="97"/>
      <c r="I10" s="97"/>
    </row>
    <row r="11" spans="2:9" ht="18">
      <c r="B11" s="97"/>
      <c r="C11" s="97"/>
      <c r="D11" s="97"/>
      <c r="E11" s="97"/>
      <c r="F11" s="97"/>
      <c r="G11" s="97"/>
      <c r="H11" s="97"/>
      <c r="I11" s="97"/>
    </row>
    <row r="12" spans="2:9" ht="18">
      <c r="B12" s="97"/>
      <c r="C12" s="97"/>
      <c r="D12" s="97"/>
      <c r="E12" s="97"/>
      <c r="F12" s="97"/>
      <c r="G12" s="97"/>
      <c r="H12" s="97"/>
      <c r="I12" s="97"/>
    </row>
    <row r="13" spans="2:9" ht="18">
      <c r="B13" s="97"/>
      <c r="C13" s="97"/>
      <c r="D13" s="97"/>
      <c r="E13" s="97"/>
      <c r="F13" s="97"/>
      <c r="G13" s="97"/>
      <c r="H13" s="97"/>
      <c r="I13" s="97"/>
    </row>
    <row r="14" spans="2:9" ht="18">
      <c r="B14" s="97"/>
      <c r="C14" s="97"/>
      <c r="D14" s="97"/>
      <c r="E14" s="97"/>
      <c r="F14" s="97"/>
      <c r="G14" s="97"/>
      <c r="H14" s="97"/>
      <c r="I14" s="97"/>
    </row>
    <row r="15" spans="2:9" ht="18">
      <c r="C15" s="53"/>
    </row>
    <row r="16" spans="2:9">
      <c r="C16" s="99" t="s">
        <v>32</v>
      </c>
      <c r="E16" t="s">
        <v>33</v>
      </c>
    </row>
    <row r="17" spans="2:11">
      <c r="B17" s="1" t="s">
        <v>34</v>
      </c>
    </row>
    <row r="18" spans="2:11" ht="15">
      <c r="B18" s="51"/>
      <c r="C18" s="45" t="s">
        <v>35</v>
      </c>
      <c r="D18" s="101" t="s">
        <v>36</v>
      </c>
      <c r="E18" s="102"/>
      <c r="F18" s="101" t="s">
        <v>37</v>
      </c>
      <c r="G18" s="102"/>
      <c r="H18" s="101" t="s">
        <v>38</v>
      </c>
      <c r="I18" s="102"/>
    </row>
    <row r="19" spans="2:11" ht="15">
      <c r="B19" s="2"/>
      <c r="C19" s="3"/>
      <c r="D19" s="68" t="s">
        <v>39</v>
      </c>
      <c r="E19" s="69" t="s">
        <v>40</v>
      </c>
      <c r="F19" s="68" t="s">
        <v>39</v>
      </c>
      <c r="G19" s="69" t="s">
        <v>40</v>
      </c>
      <c r="H19" s="68" t="s">
        <v>39</v>
      </c>
      <c r="I19" s="69" t="s">
        <v>40</v>
      </c>
    </row>
    <row r="20" spans="2:11">
      <c r="B20" s="2" t="s">
        <v>41</v>
      </c>
      <c r="C20" s="52" t="s">
        <v>42</v>
      </c>
      <c r="D20" s="72">
        <v>55</v>
      </c>
      <c r="E20" s="73">
        <v>60</v>
      </c>
      <c r="F20" s="72">
        <v>91</v>
      </c>
      <c r="G20" s="73">
        <v>93</v>
      </c>
      <c r="H20" s="72">
        <v>78</v>
      </c>
      <c r="I20" s="71">
        <v>76.599999999999994</v>
      </c>
    </row>
    <row r="21" spans="2:11">
      <c r="B21" s="2" t="s">
        <v>43</v>
      </c>
      <c r="C21" s="52" t="s">
        <v>44</v>
      </c>
      <c r="D21" s="49">
        <v>47</v>
      </c>
      <c r="E21" s="47">
        <v>47</v>
      </c>
      <c r="F21" s="49">
        <v>88</v>
      </c>
      <c r="G21" s="47">
        <v>90</v>
      </c>
      <c r="H21" s="49">
        <v>66.599999999999994</v>
      </c>
      <c r="I21" s="55">
        <v>76.599999999999994</v>
      </c>
      <c r="J21" t="s">
        <v>45</v>
      </c>
    </row>
    <row r="22" spans="2:11">
      <c r="B22" s="2"/>
      <c r="C22" s="52"/>
      <c r="D22" s="49" t="s">
        <v>46</v>
      </c>
      <c r="E22" s="47" t="s">
        <v>47</v>
      </c>
      <c r="F22" s="49" t="s">
        <v>48</v>
      </c>
      <c r="G22" s="47" t="s">
        <v>49</v>
      </c>
      <c r="H22" s="79" t="s">
        <v>50</v>
      </c>
      <c r="I22" s="55" t="s">
        <v>51</v>
      </c>
      <c r="J22" t="s">
        <v>52</v>
      </c>
    </row>
    <row r="23" spans="2:11">
      <c r="B23" s="2" t="s">
        <v>53</v>
      </c>
      <c r="C23" s="52" t="s">
        <v>54</v>
      </c>
      <c r="D23" s="49">
        <v>66</v>
      </c>
      <c r="E23" s="47">
        <v>73</v>
      </c>
      <c r="F23" s="49">
        <v>74</v>
      </c>
      <c r="G23" s="47">
        <v>83</v>
      </c>
      <c r="H23" s="63">
        <v>68.900000000000006</v>
      </c>
      <c r="I23" s="55">
        <v>77.900000000000006</v>
      </c>
    </row>
    <row r="24" spans="2:11">
      <c r="B24" s="2" t="s">
        <v>55</v>
      </c>
      <c r="C24" s="52" t="s">
        <v>56</v>
      </c>
      <c r="D24" s="49">
        <v>40</v>
      </c>
      <c r="E24" s="47">
        <v>49</v>
      </c>
      <c r="F24" s="49">
        <v>66</v>
      </c>
      <c r="G24" s="47">
        <v>70</v>
      </c>
      <c r="H24" s="54">
        <v>50.817999999999998</v>
      </c>
      <c r="I24" s="55">
        <v>62.49</v>
      </c>
    </row>
    <row r="25" spans="2:11">
      <c r="B25" s="2" t="s">
        <v>57</v>
      </c>
      <c r="C25" s="52" t="s">
        <v>58</v>
      </c>
      <c r="D25" s="49">
        <v>75</v>
      </c>
      <c r="E25" s="75" t="s">
        <v>50</v>
      </c>
      <c r="F25" s="49">
        <v>82</v>
      </c>
      <c r="G25" s="76" t="s">
        <v>50</v>
      </c>
      <c r="H25" s="77" t="s">
        <v>50</v>
      </c>
      <c r="I25" s="78" t="s">
        <v>50</v>
      </c>
    </row>
    <row r="26" spans="2:11">
      <c r="B26" s="2" t="s">
        <v>59</v>
      </c>
      <c r="C26" s="52" t="s">
        <v>60</v>
      </c>
      <c r="D26" s="49">
        <v>115</v>
      </c>
      <c r="E26" s="47">
        <v>125</v>
      </c>
      <c r="F26" s="49">
        <v>98</v>
      </c>
      <c r="G26" s="47">
        <v>97</v>
      </c>
      <c r="H26" s="79" t="s">
        <v>50</v>
      </c>
      <c r="I26" s="80" t="s">
        <v>50</v>
      </c>
    </row>
    <row r="27" spans="2:11">
      <c r="B27" s="2" t="s">
        <v>61</v>
      </c>
      <c r="C27" s="52" t="s">
        <v>62</v>
      </c>
      <c r="D27" s="49">
        <v>30</v>
      </c>
      <c r="E27" s="47">
        <v>32</v>
      </c>
      <c r="F27" s="49">
        <v>44</v>
      </c>
      <c r="G27" s="47">
        <v>46</v>
      </c>
      <c r="H27" s="49">
        <v>36.200000000000003</v>
      </c>
      <c r="I27" s="55">
        <v>38.4</v>
      </c>
    </row>
    <row r="28" spans="2:11">
      <c r="B28" s="64" t="s">
        <v>63</v>
      </c>
      <c r="C28" s="65" t="s">
        <v>64</v>
      </c>
      <c r="D28" s="49">
        <v>48</v>
      </c>
      <c r="E28" s="47">
        <v>45</v>
      </c>
      <c r="F28" s="49">
        <v>64</v>
      </c>
      <c r="G28" s="47">
        <v>65</v>
      </c>
      <c r="H28" s="49">
        <v>56.4</v>
      </c>
      <c r="I28" s="55">
        <v>59.4</v>
      </c>
      <c r="J28" t="s">
        <v>45</v>
      </c>
    </row>
    <row r="29" spans="2:11">
      <c r="D29" s="66" t="s">
        <v>65</v>
      </c>
      <c r="E29" s="50" t="s">
        <v>66</v>
      </c>
      <c r="F29" s="66" t="s">
        <v>67</v>
      </c>
      <c r="G29" s="50" t="s">
        <v>68</v>
      </c>
      <c r="H29" s="66" t="s">
        <v>69</v>
      </c>
      <c r="I29" s="57" t="s">
        <v>70</v>
      </c>
      <c r="J29" t="s">
        <v>52</v>
      </c>
    </row>
    <row r="31" spans="2:11">
      <c r="B31" s="1" t="s">
        <v>71</v>
      </c>
    </row>
    <row r="32" spans="2:11">
      <c r="B32" t="s">
        <v>72</v>
      </c>
      <c r="F32" s="4" t="s">
        <v>73</v>
      </c>
      <c r="G32" s="45"/>
      <c r="H32" s="101" t="s">
        <v>37</v>
      </c>
      <c r="I32" s="102"/>
      <c r="J32" s="4" t="s">
        <v>74</v>
      </c>
      <c r="K32" s="45"/>
    </row>
    <row r="33" spans="2:11">
      <c r="B33" t="s">
        <v>75</v>
      </c>
      <c r="D33" s="59" t="s">
        <v>76</v>
      </c>
      <c r="E33" s="67" t="s">
        <v>77</v>
      </c>
      <c r="F33" s="68" t="s">
        <v>39</v>
      </c>
      <c r="G33" s="69" t="s">
        <v>40</v>
      </c>
      <c r="H33" s="68" t="s">
        <v>39</v>
      </c>
      <c r="I33" s="69" t="s">
        <v>40</v>
      </c>
      <c r="J33" s="48" t="s">
        <v>39</v>
      </c>
      <c r="K33" s="46" t="s">
        <v>40</v>
      </c>
    </row>
    <row r="34" spans="2:11">
      <c r="B34" s="51" t="s">
        <v>41</v>
      </c>
      <c r="C34" s="58" t="s">
        <v>42</v>
      </c>
      <c r="D34" s="49">
        <v>0.71250000000000002</v>
      </c>
      <c r="E34" s="47">
        <v>-0.32879999999999998</v>
      </c>
      <c r="F34" s="54">
        <f t="shared" ref="F34:K35" si="0">(D20*$D34)+$E34</f>
        <v>38.858699999999999</v>
      </c>
      <c r="G34" s="55">
        <f t="shared" si="0"/>
        <v>42.421199999999999</v>
      </c>
      <c r="H34" s="70">
        <f t="shared" si="0"/>
        <v>64.508700000000005</v>
      </c>
      <c r="I34" s="71">
        <f t="shared" si="0"/>
        <v>65.933700000000002</v>
      </c>
      <c r="J34" s="70">
        <f t="shared" si="0"/>
        <v>55.246200000000002</v>
      </c>
      <c r="K34" s="71">
        <f t="shared" si="0"/>
        <v>54.248699999999999</v>
      </c>
    </row>
    <row r="35" spans="2:11">
      <c r="B35" s="2" t="s">
        <v>43</v>
      </c>
      <c r="C35" s="52" t="s">
        <v>44</v>
      </c>
      <c r="D35" s="49">
        <v>0.65720000000000001</v>
      </c>
      <c r="E35" s="47">
        <v>0.90949999999999998</v>
      </c>
      <c r="F35" s="54">
        <f t="shared" si="0"/>
        <v>31.797900000000002</v>
      </c>
      <c r="G35" s="55">
        <f t="shared" si="0"/>
        <v>31.797900000000002</v>
      </c>
      <c r="H35" s="54">
        <f t="shared" si="0"/>
        <v>58.743100000000005</v>
      </c>
      <c r="I35" s="55">
        <f t="shared" si="0"/>
        <v>60.057500000000005</v>
      </c>
      <c r="J35" s="54">
        <f t="shared" si="0"/>
        <v>44.679020000000001</v>
      </c>
      <c r="K35" s="55">
        <f t="shared" si="0"/>
        <v>51.251019999999997</v>
      </c>
    </row>
    <row r="36" spans="2:11">
      <c r="B36" s="2" t="s">
        <v>53</v>
      </c>
      <c r="C36" s="52" t="s">
        <v>54</v>
      </c>
      <c r="D36" s="49">
        <v>0.71930000000000005</v>
      </c>
      <c r="E36" s="47">
        <v>-0.90080000000000005</v>
      </c>
      <c r="F36" s="54">
        <f t="shared" ref="F36:K37" si="1">(D23*$D36)+$E36</f>
        <v>46.573000000000008</v>
      </c>
      <c r="G36" s="55">
        <f t="shared" si="1"/>
        <v>51.608100000000007</v>
      </c>
      <c r="H36" s="54">
        <f t="shared" si="1"/>
        <v>52.327400000000004</v>
      </c>
      <c r="I36" s="55">
        <f t="shared" si="1"/>
        <v>58.801100000000005</v>
      </c>
      <c r="J36" s="54">
        <f t="shared" si="1"/>
        <v>48.658970000000011</v>
      </c>
      <c r="K36" s="55">
        <f t="shared" si="1"/>
        <v>55.132670000000012</v>
      </c>
    </row>
    <row r="37" spans="2:11">
      <c r="B37" s="2" t="s">
        <v>55</v>
      </c>
      <c r="C37" s="52" t="s">
        <v>56</v>
      </c>
      <c r="D37" s="49">
        <v>0.66049999999999998</v>
      </c>
      <c r="E37" s="47">
        <v>0.28410000000000002</v>
      </c>
      <c r="F37" s="54">
        <f t="shared" si="1"/>
        <v>26.704099999999997</v>
      </c>
      <c r="G37" s="55">
        <f t="shared" si="1"/>
        <v>32.648600000000002</v>
      </c>
      <c r="H37" s="54">
        <f t="shared" si="1"/>
        <v>43.877099999999999</v>
      </c>
      <c r="I37" s="55">
        <f t="shared" si="1"/>
        <v>46.519100000000002</v>
      </c>
      <c r="J37" s="54">
        <f t="shared" si="1"/>
        <v>33.849389000000002</v>
      </c>
      <c r="K37" s="55">
        <f t="shared" si="1"/>
        <v>41.558745000000002</v>
      </c>
    </row>
    <row r="38" spans="2:11">
      <c r="B38" s="2" t="s">
        <v>57</v>
      </c>
      <c r="C38" s="52" t="s">
        <v>58</v>
      </c>
      <c r="D38" s="49">
        <v>0.62390000000000001</v>
      </c>
      <c r="E38" s="47">
        <v>-2.6440000000000001</v>
      </c>
      <c r="F38" s="54">
        <f>(D25*$D38)+$E38</f>
        <v>44.148500000000006</v>
      </c>
      <c r="G38" s="80" t="s">
        <v>50</v>
      </c>
      <c r="H38" s="54">
        <f>(F25*$D38)+$E38</f>
        <v>48.515800000000006</v>
      </c>
      <c r="I38" s="80" t="s">
        <v>50</v>
      </c>
      <c r="J38" s="81" t="s">
        <v>50</v>
      </c>
      <c r="K38" s="80" t="s">
        <v>50</v>
      </c>
    </row>
    <row r="39" spans="2:11">
      <c r="B39" s="2" t="s">
        <v>59</v>
      </c>
      <c r="C39" s="52" t="s">
        <v>60</v>
      </c>
      <c r="D39" s="49">
        <v>0.67700000000000005</v>
      </c>
      <c r="E39" s="47">
        <v>3.2686999999999999</v>
      </c>
      <c r="F39" s="54">
        <f>(D26*$D39)+$E39</f>
        <v>81.123699999999999</v>
      </c>
      <c r="G39" s="55">
        <f>(E26*$D39)+$E39</f>
        <v>87.893699999999995</v>
      </c>
      <c r="H39" s="54">
        <f>(F26*$D39)+$E39</f>
        <v>69.614699999999999</v>
      </c>
      <c r="I39" s="55">
        <f>(G26*$D39)+$E39</f>
        <v>68.937700000000007</v>
      </c>
      <c r="J39" s="81" t="s">
        <v>50</v>
      </c>
      <c r="K39" s="80" t="s">
        <v>50</v>
      </c>
    </row>
    <row r="40" spans="2:11">
      <c r="B40" s="2" t="s">
        <v>61</v>
      </c>
      <c r="C40" s="52" t="s">
        <v>62</v>
      </c>
      <c r="D40" s="49">
        <v>0.65920000000000001</v>
      </c>
      <c r="E40" s="47">
        <v>8.7300000000000003E-2</v>
      </c>
      <c r="F40" s="54">
        <f>(D27*D40)+E40</f>
        <v>19.863299999999999</v>
      </c>
      <c r="G40" s="55">
        <f>(E27*D40)+E40</f>
        <v>21.181699999999999</v>
      </c>
      <c r="H40" s="54">
        <f>(F27*D40)+E40</f>
        <v>29.092099999999999</v>
      </c>
      <c r="I40" s="55">
        <f>(G27*D40)+E40</f>
        <v>30.410499999999999</v>
      </c>
      <c r="J40" s="54">
        <f>(H27*D40)+E40</f>
        <v>23.950340000000001</v>
      </c>
      <c r="K40" s="55">
        <f>(I27*D40)+E40</f>
        <v>25.400579999999998</v>
      </c>
    </row>
    <row r="41" spans="2:11">
      <c r="B41" s="64" t="s">
        <v>63</v>
      </c>
      <c r="C41" s="65" t="s">
        <v>64</v>
      </c>
      <c r="D41" s="66">
        <v>0.58399999999999996</v>
      </c>
      <c r="E41" s="50">
        <v>-1.0049999999999999</v>
      </c>
      <c r="F41" s="56">
        <f>(D28*D41)+E41</f>
        <v>27.026999999999997</v>
      </c>
      <c r="G41" s="50">
        <f>(E28*D41)+E41</f>
        <v>25.274999999999999</v>
      </c>
      <c r="H41" s="56">
        <f>(F28*D41)+E41</f>
        <v>36.370999999999995</v>
      </c>
      <c r="I41" s="57">
        <f>(G28*D41)+E41</f>
        <v>36.954999999999998</v>
      </c>
      <c r="J41" s="56">
        <f>(H28*D41)+E41</f>
        <v>31.932599999999997</v>
      </c>
      <c r="K41" s="57">
        <f>(I28*D41)+E41</f>
        <v>33.684599999999996</v>
      </c>
    </row>
    <row r="43" spans="2:11">
      <c r="D43" s="74" t="s">
        <v>50</v>
      </c>
      <c r="E43" s="20" t="s">
        <v>78</v>
      </c>
    </row>
  </sheetData>
  <sheetProtection sheet="1" objects="1" scenarios="1"/>
  <customSheetViews>
    <customSheetView guid="{620FD71D-2E2F-417D-91C2-E5AAC9650DA1}" fitToPage="1">
      <selection sqref="A1:XFD1048576"/>
      <pageMargins left="0" right="0" top="0" bottom="0" header="0" footer="0"/>
      <printOptions gridLines="1"/>
      <pageSetup paperSize="9" scale="31" orientation="landscape" r:id="rId1"/>
    </customSheetView>
  </customSheetViews>
  <mergeCells count="5">
    <mergeCell ref="D18:E18"/>
    <mergeCell ref="F18:G18"/>
    <mergeCell ref="H18:I18"/>
    <mergeCell ref="B2:I2"/>
    <mergeCell ref="H32:I32"/>
  </mergeCells>
  <printOptions gridLines="1"/>
  <pageMargins left="0.70866141732283472" right="0.70866141732283472" top="0.74803149606299213" bottom="0.74803149606299213" header="0.31496062992125984" footer="0.31496062992125984"/>
  <pageSetup paperSize="9" scale="31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tabSelected="1" zoomScale="83" zoomScaleNormal="83" workbookViewId="0">
      <selection activeCell="I12" sqref="I12"/>
    </sheetView>
  </sheetViews>
  <sheetFormatPr defaultColWidth="9.140625" defaultRowHeight="14.45"/>
  <cols>
    <col min="1" max="1" width="14.140625" customWidth="1"/>
    <col min="2" max="2" width="13.85546875" customWidth="1"/>
    <col min="3" max="3" width="24.85546875" customWidth="1"/>
    <col min="4" max="4" width="9.140625" customWidth="1"/>
    <col min="5" max="5" width="8.42578125" customWidth="1"/>
    <col min="6" max="6" width="9.42578125" customWidth="1"/>
    <col min="7" max="7" width="10.85546875" customWidth="1"/>
    <col min="8" max="8" width="10.28515625" customWidth="1"/>
    <col min="9" max="9" width="17.85546875" customWidth="1"/>
    <col min="10" max="10" width="19.28515625" customWidth="1"/>
    <col min="11" max="11" width="13.5703125" customWidth="1"/>
    <col min="12" max="12" width="9.42578125" customWidth="1"/>
    <col min="13" max="13" width="15.140625" bestFit="1" customWidth="1"/>
    <col min="14" max="14" width="16.7109375" bestFit="1" customWidth="1"/>
    <col min="15" max="15" width="13.85546875" customWidth="1"/>
    <col min="16" max="16" width="14.28515625" customWidth="1"/>
    <col min="17" max="17" width="14.7109375" customWidth="1"/>
    <col min="18" max="18" width="13.140625" customWidth="1"/>
    <col min="19" max="19" width="14.85546875" customWidth="1"/>
  </cols>
  <sheetData>
    <row r="1" spans="1:19" ht="21">
      <c r="A1" s="43" t="s">
        <v>79</v>
      </c>
    </row>
    <row r="2" spans="1:19" ht="15.75" thickBot="1"/>
    <row r="3" spans="1:19" ht="16.5" thickTop="1" thickBot="1">
      <c r="A3" s="44"/>
      <c r="B3" s="38" t="s">
        <v>80</v>
      </c>
      <c r="C3" s="38"/>
      <c r="D3" s="38"/>
      <c r="E3" s="38"/>
      <c r="F3" s="38"/>
      <c r="G3" s="38"/>
      <c r="H3" s="38"/>
      <c r="I3" s="39"/>
      <c r="J3" s="11" t="s">
        <v>81</v>
      </c>
      <c r="K3" s="12"/>
      <c r="L3" s="12"/>
      <c r="M3" s="13" t="s">
        <v>82</v>
      </c>
      <c r="N3" s="14"/>
      <c r="O3" s="15"/>
    </row>
    <row r="4" spans="1:19" ht="15.75" thickBot="1">
      <c r="A4" s="40" t="s">
        <v>83</v>
      </c>
      <c r="B4" s="37"/>
      <c r="C4" s="37"/>
      <c r="D4" s="37"/>
      <c r="E4" s="41">
        <v>4</v>
      </c>
      <c r="F4" s="41">
        <v>3</v>
      </c>
      <c r="G4" s="41">
        <v>2</v>
      </c>
      <c r="H4" s="41">
        <v>1</v>
      </c>
      <c r="I4" s="42"/>
      <c r="J4" s="1" t="s">
        <v>84</v>
      </c>
      <c r="M4" s="35" t="s">
        <v>85</v>
      </c>
      <c r="N4" s="25"/>
      <c r="O4" s="36"/>
    </row>
    <row r="5" spans="1:19" ht="15">
      <c r="A5" s="17" t="s">
        <v>86</v>
      </c>
      <c r="E5" s="16" t="s">
        <v>87</v>
      </c>
      <c r="F5" s="16" t="s">
        <v>88</v>
      </c>
      <c r="G5" s="16" t="s">
        <v>89</v>
      </c>
      <c r="H5" s="16" t="s">
        <v>90</v>
      </c>
      <c r="I5" s="16"/>
      <c r="J5" s="104" t="s">
        <v>91</v>
      </c>
      <c r="K5" s="105"/>
      <c r="L5" s="106"/>
      <c r="M5" s="104" t="s">
        <v>92</v>
      </c>
      <c r="N5" s="105"/>
      <c r="O5" s="106"/>
      <c r="P5" s="85" t="s">
        <v>73</v>
      </c>
      <c r="Q5" s="86"/>
      <c r="R5" s="85" t="s">
        <v>74</v>
      </c>
      <c r="S5" s="86"/>
    </row>
    <row r="6" spans="1:19" ht="15" thickBot="1">
      <c r="A6" s="17" t="s">
        <v>93</v>
      </c>
      <c r="E6" s="16">
        <v>300</v>
      </c>
      <c r="F6" s="16">
        <v>1000</v>
      </c>
      <c r="G6" s="16">
        <v>3000</v>
      </c>
      <c r="H6" s="16">
        <v>5000</v>
      </c>
      <c r="I6" s="16"/>
      <c r="J6" s="17"/>
      <c r="K6" s="21" t="s">
        <v>94</v>
      </c>
      <c r="L6" s="19"/>
      <c r="N6" s="21" t="s">
        <v>94</v>
      </c>
      <c r="O6" s="19"/>
      <c r="P6" s="60" t="s">
        <v>39</v>
      </c>
      <c r="Q6" s="61" t="s">
        <v>40</v>
      </c>
      <c r="R6" s="60" t="s">
        <v>39</v>
      </c>
      <c r="S6" s="61" t="s">
        <v>40</v>
      </c>
    </row>
    <row r="7" spans="1:19" ht="15.6" thickTop="1" thickBot="1">
      <c r="A7" s="18" t="s">
        <v>95</v>
      </c>
      <c r="D7" s="22" t="s">
        <v>96</v>
      </c>
      <c r="E7" s="5">
        <v>300</v>
      </c>
      <c r="F7" s="6">
        <v>1000</v>
      </c>
      <c r="G7" s="6">
        <v>3000</v>
      </c>
      <c r="H7" s="7">
        <v>5000</v>
      </c>
      <c r="I7" s="16"/>
      <c r="J7" s="17" t="s">
        <v>41</v>
      </c>
      <c r="L7" s="19"/>
      <c r="M7" t="s">
        <v>41</v>
      </c>
      <c r="N7" s="33">
        <v>45</v>
      </c>
      <c r="O7" s="19"/>
      <c r="P7" s="87">
        <v>38.858699999999999</v>
      </c>
      <c r="Q7" s="88">
        <v>42.421199999999999</v>
      </c>
      <c r="R7" s="89">
        <v>55.246200000000002</v>
      </c>
      <c r="S7" s="90">
        <v>54.248699999999999</v>
      </c>
    </row>
    <row r="8" spans="1:19" ht="16.5" thickTop="1" thickBot="1">
      <c r="A8" s="17"/>
      <c r="J8" s="17" t="s">
        <v>43</v>
      </c>
      <c r="K8" s="9">
        <v>13.8</v>
      </c>
      <c r="L8" s="19"/>
      <c r="M8" t="s">
        <v>43</v>
      </c>
      <c r="N8" s="34">
        <v>45</v>
      </c>
      <c r="O8" s="19"/>
      <c r="P8" s="87">
        <v>37.712700000000005</v>
      </c>
      <c r="Q8" s="88">
        <v>31.797900000000002</v>
      </c>
      <c r="R8" s="89">
        <v>44.613300000000002</v>
      </c>
      <c r="S8" s="90">
        <v>52.282824000000005</v>
      </c>
    </row>
    <row r="9" spans="1:19" ht="15.75" thickBot="1">
      <c r="A9" s="17"/>
      <c r="E9" s="1" t="s">
        <v>97</v>
      </c>
      <c r="J9" s="17" t="s">
        <v>53</v>
      </c>
      <c r="K9" s="10">
        <v>13</v>
      </c>
      <c r="L9" s="19"/>
      <c r="M9" t="s">
        <v>53</v>
      </c>
      <c r="N9" s="34">
        <v>45</v>
      </c>
      <c r="O9" s="19"/>
      <c r="P9" s="87">
        <v>46.573000000000008</v>
      </c>
      <c r="Q9" s="88">
        <v>51.608100000000007</v>
      </c>
      <c r="R9" s="87">
        <v>48.7</v>
      </c>
      <c r="S9" s="90">
        <v>55.132670000000012</v>
      </c>
    </row>
    <row r="10" spans="1:19" ht="15.75" thickTop="1">
      <c r="A10" s="17" t="s">
        <v>41</v>
      </c>
      <c r="B10" s="20" t="s">
        <v>42</v>
      </c>
      <c r="E10" s="23">
        <f>($E$7/0.00265)^(1/3.2635)</f>
        <v>35.367625885531368</v>
      </c>
      <c r="F10" s="23">
        <f>($F$7/0.00265) ^(1/3.2635)</f>
        <v>51.147704281320216</v>
      </c>
      <c r="G10" s="23">
        <f>($G$7/0.00265) ^(1/3.2635)</f>
        <v>71.618528943580344</v>
      </c>
      <c r="H10" s="23">
        <f>($H$7/0.00265) ^(1/3.2635)</f>
        <v>83.753733670384776</v>
      </c>
      <c r="I10" s="23"/>
      <c r="J10" s="17" t="s">
        <v>55</v>
      </c>
      <c r="L10" s="19"/>
      <c r="M10" t="s">
        <v>55</v>
      </c>
      <c r="N10" s="34">
        <v>45</v>
      </c>
      <c r="O10" s="19"/>
      <c r="P10" s="87">
        <v>26.704099999999997</v>
      </c>
      <c r="Q10" s="88">
        <v>32.648600000000002</v>
      </c>
      <c r="R10" s="89">
        <v>33.849389000000002</v>
      </c>
      <c r="S10" s="90">
        <v>41.558745000000002</v>
      </c>
    </row>
    <row r="11" spans="1:19">
      <c r="A11" s="17" t="s">
        <v>43</v>
      </c>
      <c r="B11" s="20" t="s">
        <v>44</v>
      </c>
      <c r="E11" s="23">
        <f>($E$7/0.0039)^(1/3.134)</f>
        <v>36.228309461682954</v>
      </c>
      <c r="F11" s="23">
        <f>(F7/0.0039)^(1/3.134)</f>
        <v>53.197199022023511</v>
      </c>
      <c r="G11" s="23">
        <f>(G7/0.0039)^(1/3.134)</f>
        <v>75.531674936691815</v>
      </c>
      <c r="H11" s="23">
        <f>(H7/0.0039)^(1/3.134)</f>
        <v>88.903088083509758</v>
      </c>
      <c r="I11" s="23"/>
      <c r="J11" s="17" t="s">
        <v>57</v>
      </c>
      <c r="L11" s="19"/>
      <c r="M11" t="s">
        <v>57</v>
      </c>
      <c r="N11" s="34">
        <v>45</v>
      </c>
      <c r="O11" s="19"/>
      <c r="P11" s="87">
        <v>44.148500000000006</v>
      </c>
      <c r="Q11" s="91" t="s">
        <v>50</v>
      </c>
      <c r="R11" s="82" t="s">
        <v>50</v>
      </c>
      <c r="S11" s="83" t="s">
        <v>50</v>
      </c>
    </row>
    <row r="12" spans="1:19" ht="15">
      <c r="A12" s="17" t="s">
        <v>53</v>
      </c>
      <c r="B12" s="20" t="s">
        <v>54</v>
      </c>
      <c r="E12" s="23">
        <f>(E7/0.003)^(1/3.2215)</f>
        <v>35.651024622833823</v>
      </c>
      <c r="F12" s="23">
        <f>(F7/0.003)^(1/3.2215)</f>
        <v>51.806125086008301</v>
      </c>
      <c r="G12" s="23">
        <f>(G7/0.003)^(1/3.2215)</f>
        <v>72.859539057365765</v>
      </c>
      <c r="H12" s="23">
        <f>(H7/0.003)^(1/3.2215)</f>
        <v>85.379079179114996</v>
      </c>
      <c r="I12" s="23"/>
      <c r="J12" s="17" t="s">
        <v>61</v>
      </c>
      <c r="L12" s="19"/>
      <c r="M12" t="s">
        <v>61</v>
      </c>
      <c r="N12" s="34">
        <v>45</v>
      </c>
      <c r="O12" s="19"/>
      <c r="P12" s="87">
        <v>19.863299999999999</v>
      </c>
      <c r="Q12" s="88">
        <v>21.181699999999999</v>
      </c>
      <c r="R12" s="89">
        <v>23.950340000000001</v>
      </c>
      <c r="S12" s="90">
        <v>25.400579999999998</v>
      </c>
    </row>
    <row r="13" spans="1:19" ht="15.75" thickBot="1">
      <c r="A13" s="17" t="s">
        <v>55</v>
      </c>
      <c r="B13" s="20" t="s">
        <v>56</v>
      </c>
      <c r="E13" s="23">
        <f>(E7/0.00365)^(1/3.147)</f>
        <v>36.454434223830368</v>
      </c>
      <c r="F13" s="23">
        <f>(F7/0.00365)^(1/3.147)</f>
        <v>53.444356749844367</v>
      </c>
      <c r="G13" s="23">
        <f>(G7/0.00365)^(1/3.147)</f>
        <v>75.772795695503376</v>
      </c>
      <c r="H13" s="23">
        <f>(H7/0.00365)^(1/3.147)</f>
        <v>89.126863641830639</v>
      </c>
      <c r="I13" s="23"/>
      <c r="J13" s="17" t="s">
        <v>63</v>
      </c>
      <c r="L13" s="19"/>
      <c r="M13" t="s">
        <v>63</v>
      </c>
      <c r="N13" s="84">
        <v>45</v>
      </c>
      <c r="O13" s="19"/>
      <c r="P13" s="92">
        <v>27.026999999999997</v>
      </c>
      <c r="Q13" s="93">
        <v>25.274999999999999</v>
      </c>
      <c r="R13" s="94">
        <v>31.932599999999997</v>
      </c>
      <c r="S13" s="95">
        <v>33.684599999999996</v>
      </c>
    </row>
    <row r="14" spans="1:19" ht="15.75" thickTop="1">
      <c r="A14" s="17" t="s">
        <v>57</v>
      </c>
      <c r="B14" s="20" t="s">
        <v>58</v>
      </c>
      <c r="E14" s="23">
        <f>(E7/0.0025)^(1/3.196)</f>
        <v>38.835658880764498</v>
      </c>
      <c r="F14" s="23">
        <f>(F7/0.0025)^(1/3.196)</f>
        <v>56.602392788334186</v>
      </c>
      <c r="G14" s="23">
        <f>(G7/0.0025)^(1/3.196)</f>
        <v>79.82185047609272</v>
      </c>
      <c r="H14" s="23">
        <f>(H7/0.0025)^(1/3.196)</f>
        <v>93.656148511613239</v>
      </c>
      <c r="I14" s="23"/>
      <c r="J14" s="17"/>
      <c r="L14" s="19"/>
      <c r="O14" s="19"/>
    </row>
    <row r="15" spans="1:19" ht="15">
      <c r="A15" s="17" t="s">
        <v>61</v>
      </c>
      <c r="B15" s="20" t="s">
        <v>62</v>
      </c>
      <c r="E15" s="23">
        <f>($E$7/0.0099)^(1/2.9595)</f>
        <v>32.679195007014393</v>
      </c>
      <c r="F15" s="23">
        <f>($F$7/0.0099) ^(1/2.9595)</f>
        <v>49.085070483765861</v>
      </c>
      <c r="G15" s="23">
        <f>($G$7/0.0099) ^(1/2.9595)</f>
        <v>71.148584563695493</v>
      </c>
      <c r="H15" s="23">
        <f>($H$7/0.0099) ^(1/2.9595)</f>
        <v>84.552767862205414</v>
      </c>
      <c r="I15" s="23"/>
      <c r="J15" s="107" t="s">
        <v>97</v>
      </c>
      <c r="K15" s="108"/>
      <c r="L15" s="109"/>
      <c r="M15" s="107" t="s">
        <v>98</v>
      </c>
      <c r="N15" s="108"/>
      <c r="O15" s="109"/>
    </row>
    <row r="16" spans="1:19">
      <c r="A16" s="17" t="s">
        <v>63</v>
      </c>
      <c r="B16" s="20" t="s">
        <v>64</v>
      </c>
      <c r="E16" s="23">
        <f>($E$7/0.0038)^(1/3.126)</f>
        <v>36.867757619987707</v>
      </c>
      <c r="F16" s="23">
        <f>($F$7/0.0038) ^(1/3.126)</f>
        <v>54.189406746018989</v>
      </c>
      <c r="G16" s="23">
        <f>($G$7/0.0038) ^(1/3.126)</f>
        <v>77.009509352749021</v>
      </c>
      <c r="H16" s="23">
        <f>($H$7/0.0038) ^(1/3.126)</f>
        <v>90.680362219387064</v>
      </c>
      <c r="I16" s="23"/>
      <c r="J16" s="17" t="s">
        <v>41</v>
      </c>
      <c r="L16" s="19"/>
      <c r="M16" t="s">
        <v>41</v>
      </c>
      <c r="N16" s="23">
        <f>(N7+0.3288)/0.7125</f>
        <v>63.619368421052634</v>
      </c>
      <c r="O16" s="19"/>
      <c r="P16" s="74" t="s">
        <v>50</v>
      </c>
      <c r="Q16" t="s">
        <v>78</v>
      </c>
    </row>
    <row r="17" spans="1:16">
      <c r="A17" s="17"/>
      <c r="B17" s="20"/>
      <c r="E17" s="24"/>
      <c r="F17" s="24"/>
      <c r="G17" s="24"/>
      <c r="H17" s="24"/>
      <c r="I17" s="24"/>
      <c r="J17" s="17" t="s">
        <v>43</v>
      </c>
      <c r="K17" s="23">
        <f>-3.3824+(2.8414*K8)</f>
        <v>35.828920000000004</v>
      </c>
      <c r="L17" s="19"/>
      <c r="M17" t="s">
        <v>43</v>
      </c>
      <c r="N17" s="23">
        <f>(N8-0.9095)/0.6572</f>
        <v>67.088405356055986</v>
      </c>
      <c r="O17" s="19"/>
    </row>
    <row r="18" spans="1:16">
      <c r="A18" s="17"/>
      <c r="E18" s="1" t="s">
        <v>99</v>
      </c>
      <c r="J18" s="17" t="s">
        <v>53</v>
      </c>
      <c r="K18" s="23">
        <f>3.2981+(2.4909*K9)</f>
        <v>35.679799999999993</v>
      </c>
      <c r="L18" s="19"/>
      <c r="M18" t="s">
        <v>53</v>
      </c>
      <c r="N18" s="23">
        <f>(N9+0.9008)/0.7193</f>
        <v>63.813151675239808</v>
      </c>
      <c r="O18" s="19"/>
      <c r="P18" t="s">
        <v>100</v>
      </c>
    </row>
    <row r="19" spans="1:16">
      <c r="A19" s="17" t="s">
        <v>41</v>
      </c>
      <c r="B19" s="20" t="s">
        <v>42</v>
      </c>
      <c r="D19" s="62"/>
      <c r="E19" s="23">
        <f>(E10*0.7125)-0.3288</f>
        <v>24.8706334434411</v>
      </c>
      <c r="F19" s="23">
        <f>(F10*0.7125)-0.3288</f>
        <v>36.113939300440656</v>
      </c>
      <c r="G19" s="23">
        <f>(G10*0.7125)-0.3288</f>
        <v>50.699401872300996</v>
      </c>
      <c r="H19" s="23">
        <f>(H10*0.7125)-0.3288</f>
        <v>59.345735240149153</v>
      </c>
      <c r="I19" s="23"/>
      <c r="J19" s="17" t="s">
        <v>55</v>
      </c>
      <c r="K19" s="25"/>
      <c r="L19" s="19"/>
      <c r="M19" t="s">
        <v>55</v>
      </c>
      <c r="N19" s="23">
        <f>(N10-0.2841)/0.6605</f>
        <v>67.700075700227103</v>
      </c>
      <c r="O19" s="19"/>
      <c r="P19" t="s">
        <v>101</v>
      </c>
    </row>
    <row r="20" spans="1:16">
      <c r="A20" s="17" t="s">
        <v>43</v>
      </c>
      <c r="B20" s="20" t="s">
        <v>44</v>
      </c>
      <c r="E20" s="23">
        <f>(E11*0.6572)+0.9095</f>
        <v>24.718744978218041</v>
      </c>
      <c r="F20" s="23">
        <f>(F11*0.6572)+0.9095</f>
        <v>35.870699197273851</v>
      </c>
      <c r="G20" s="23">
        <f>(G11*0.6572)+0.9095</f>
        <v>50.548916768393859</v>
      </c>
      <c r="H20" s="23">
        <f>(H11*0.6572)+0.9095</f>
        <v>59.336609488482615</v>
      </c>
      <c r="I20" s="23"/>
      <c r="J20" s="17" t="s">
        <v>57</v>
      </c>
      <c r="K20" s="25"/>
      <c r="L20" s="19"/>
      <c r="M20" t="s">
        <v>57</v>
      </c>
      <c r="N20" s="23">
        <f>(N11+2.644)/0.6239</f>
        <v>76.364802051610837</v>
      </c>
      <c r="O20" s="19"/>
    </row>
    <row r="21" spans="1:16">
      <c r="A21" s="17" t="s">
        <v>53</v>
      </c>
      <c r="B21" s="20" t="s">
        <v>54</v>
      </c>
      <c r="E21" s="23">
        <f>(E12*0.7193)-0.9008</f>
        <v>24.742982011204372</v>
      </c>
      <c r="F21" s="23">
        <f>(F12*0.7193)-0.9008</f>
        <v>36.363345774365776</v>
      </c>
      <c r="G21" s="23">
        <f>(G12*0.7193)-0.9008</f>
        <v>51.507066443963204</v>
      </c>
      <c r="H21" s="23">
        <f>(H12*0.7193)-0.9008</f>
        <v>60.512371653537421</v>
      </c>
      <c r="I21" s="23"/>
      <c r="J21" s="17" t="s">
        <v>61</v>
      </c>
      <c r="K21" s="20"/>
      <c r="L21" s="19"/>
      <c r="M21" t="s">
        <v>61</v>
      </c>
      <c r="N21" s="23">
        <f>(N12-0.0873)/0.6592</f>
        <v>68.132129854368927</v>
      </c>
      <c r="O21" s="19"/>
    </row>
    <row r="22" spans="1:16">
      <c r="A22" s="17" t="s">
        <v>55</v>
      </c>
      <c r="B22" s="20" t="s">
        <v>56</v>
      </c>
      <c r="E22" s="23">
        <f>(E13*0.6605)+0.2841</f>
        <v>24.362253804839956</v>
      </c>
      <c r="F22" s="23">
        <f>(F13*0.6605)+0.2841</f>
        <v>35.584097633272208</v>
      </c>
      <c r="G22" s="23">
        <f>(G13*0.6605)+0.2841</f>
        <v>50.332031556879983</v>
      </c>
      <c r="H22" s="23">
        <f>(H13*0.6605)+0.2841</f>
        <v>59.15239343542914</v>
      </c>
      <c r="I22" s="23"/>
      <c r="J22" s="17" t="s">
        <v>63</v>
      </c>
      <c r="K22" s="20"/>
      <c r="L22" s="19"/>
      <c r="M22" t="s">
        <v>63</v>
      </c>
      <c r="N22" s="23">
        <f>(N13+1.005)/0.584</f>
        <v>78.775684931506859</v>
      </c>
      <c r="O22" s="19"/>
    </row>
    <row r="23" spans="1:16">
      <c r="A23" s="17" t="s">
        <v>57</v>
      </c>
      <c r="B23" s="20" t="s">
        <v>58</v>
      </c>
      <c r="E23" s="23">
        <f>(E14*0.6239)-2.644</f>
        <v>21.585567575708971</v>
      </c>
      <c r="F23" s="23">
        <f>(F14*0.6239)-2.644</f>
        <v>32.670232860641704</v>
      </c>
      <c r="G23" s="23">
        <f>(G14*0.6239)-2.644</f>
        <v>47.156852512034249</v>
      </c>
      <c r="H23" s="23">
        <f>(H14*0.6239)-2.644</f>
        <v>55.788071056395502</v>
      </c>
      <c r="I23" s="23"/>
      <c r="J23" s="17"/>
      <c r="L23" s="19"/>
      <c r="O23" s="19"/>
    </row>
    <row r="24" spans="1:16">
      <c r="A24" s="17" t="s">
        <v>61</v>
      </c>
      <c r="B24" s="20" t="s">
        <v>62</v>
      </c>
      <c r="E24" s="23">
        <f>(E15*0.6592)+0.0873</f>
        <v>21.629425348623887</v>
      </c>
      <c r="F24" s="23">
        <f t="shared" ref="F24:H24" si="0">(F15*0.6592)+0.0873</f>
        <v>32.444178462898456</v>
      </c>
      <c r="G24" s="23">
        <f t="shared" si="0"/>
        <v>46.988446944388066</v>
      </c>
      <c r="H24" s="23">
        <f t="shared" si="0"/>
        <v>55.824484574765812</v>
      </c>
      <c r="I24" s="23"/>
      <c r="J24" s="107" t="s">
        <v>102</v>
      </c>
      <c r="K24" s="108"/>
      <c r="L24" s="109"/>
      <c r="M24" s="107" t="s">
        <v>103</v>
      </c>
      <c r="N24" s="108"/>
      <c r="O24" s="109"/>
    </row>
    <row r="25" spans="1:16">
      <c r="A25" s="17" t="s">
        <v>63</v>
      </c>
      <c r="B25" s="20" t="s">
        <v>64</v>
      </c>
      <c r="E25" s="23">
        <f>E16*0.584-1.005</f>
        <v>20.52577045007282</v>
      </c>
      <c r="F25" s="23">
        <f t="shared" ref="F25:H25" si="1">F16*0.584-1.005</f>
        <v>30.641613539675088</v>
      </c>
      <c r="G25" s="23">
        <f t="shared" si="1"/>
        <v>43.968553462005424</v>
      </c>
      <c r="H25" s="23">
        <f t="shared" si="1"/>
        <v>51.952331536122038</v>
      </c>
      <c r="I25" s="23"/>
      <c r="J25" s="17" t="s">
        <v>41</v>
      </c>
      <c r="L25" s="19"/>
      <c r="M25" t="s">
        <v>41</v>
      </c>
      <c r="N25" s="27">
        <f>0.00265*POWER(N16,3.2635)</f>
        <v>2038.2606893565646</v>
      </c>
      <c r="O25" s="19"/>
    </row>
    <row r="26" spans="1:16">
      <c r="A26" s="17"/>
      <c r="B26" s="20"/>
      <c r="E26" s="24"/>
      <c r="F26" s="24"/>
      <c r="G26" s="24"/>
      <c r="H26" s="24"/>
      <c r="I26" s="24"/>
      <c r="J26" s="17" t="s">
        <v>43</v>
      </c>
      <c r="K26" s="23">
        <f>(K17*0.6572)+0.9095</f>
        <v>24.456266224000004</v>
      </c>
      <c r="L26" s="19"/>
      <c r="M26" t="s">
        <v>43</v>
      </c>
      <c r="N26" s="27">
        <f>(0.0039)*POWER(N17,3.134)</f>
        <v>2069.0823463185639</v>
      </c>
      <c r="O26" s="19"/>
    </row>
    <row r="27" spans="1:16">
      <c r="A27" s="17"/>
      <c r="B27" s="20"/>
      <c r="E27" s="24"/>
      <c r="F27" s="24"/>
      <c r="G27" s="24"/>
      <c r="H27" s="24"/>
      <c r="I27" s="1"/>
      <c r="J27" s="17" t="s">
        <v>53</v>
      </c>
      <c r="K27" s="23">
        <f>(K18*0.7193)-0.9008</f>
        <v>24.763680139999998</v>
      </c>
      <c r="L27" s="19"/>
      <c r="M27" t="s">
        <v>53</v>
      </c>
      <c r="N27" s="27">
        <f>0.003*POWER(N18,3.2215)</f>
        <v>1957.2191056791046</v>
      </c>
      <c r="O27" s="19"/>
    </row>
    <row r="28" spans="1:16">
      <c r="A28" s="17"/>
      <c r="E28" s="1" t="s">
        <v>104</v>
      </c>
      <c r="I28" s="1"/>
      <c r="J28" s="17" t="s">
        <v>55</v>
      </c>
      <c r="L28" s="19"/>
      <c r="M28" t="s">
        <v>55</v>
      </c>
      <c r="N28" s="27">
        <f>0.00365*POWER(N19,3.147)</f>
        <v>2104.5387810075313</v>
      </c>
      <c r="O28" s="19"/>
    </row>
    <row r="29" spans="1:16">
      <c r="A29" s="17"/>
      <c r="E29" t="s">
        <v>105</v>
      </c>
      <c r="I29" s="96"/>
      <c r="J29" s="17" t="s">
        <v>57</v>
      </c>
      <c r="L29" s="19"/>
      <c r="M29" t="s">
        <v>57</v>
      </c>
      <c r="N29" s="27">
        <f>0.0025*POWER(N20,3.196)</f>
        <v>2604.1546573425348</v>
      </c>
      <c r="O29" s="19"/>
    </row>
    <row r="30" spans="1:16">
      <c r="A30" s="17" t="s">
        <v>41</v>
      </c>
      <c r="B30" s="20" t="s">
        <v>42</v>
      </c>
      <c r="F30" s="16"/>
      <c r="G30" s="16"/>
      <c r="H30" s="16"/>
      <c r="I30" s="16"/>
      <c r="J30" s="17" t="s">
        <v>61</v>
      </c>
      <c r="L30" s="19"/>
      <c r="M30" t="s">
        <v>61</v>
      </c>
      <c r="N30" s="27">
        <f>0.0099*POWER(N21,2.9595)</f>
        <v>2639.005749661243</v>
      </c>
      <c r="O30" s="19"/>
    </row>
    <row r="31" spans="1:16">
      <c r="A31" s="17" t="s">
        <v>43</v>
      </c>
      <c r="B31" s="20" t="s">
        <v>44</v>
      </c>
      <c r="D31" s="26"/>
      <c r="E31" s="23">
        <f>(E11+0.338243)/2.841394</f>
        <v>12.869229843408887</v>
      </c>
      <c r="F31" s="23">
        <f>(F11+0.33824)/2.8414</f>
        <v>18.841218773148274</v>
      </c>
      <c r="G31" s="23">
        <f>(G11+0.338243)/2.841394</f>
        <v>26.701653461889414</v>
      </c>
      <c r="H31" s="23">
        <f>(H11+0.338243)/2.841394</f>
        <v>31.407587643075814</v>
      </c>
      <c r="I31" s="23"/>
      <c r="J31" s="17" t="s">
        <v>63</v>
      </c>
      <c r="L31" s="19"/>
      <c r="M31" t="s">
        <v>63</v>
      </c>
      <c r="N31" s="27">
        <f>0.0038*POWER(N22,3.126)</f>
        <v>3220.3685454440747</v>
      </c>
      <c r="O31" s="19"/>
    </row>
    <row r="32" spans="1:16">
      <c r="A32" s="17" t="s">
        <v>53</v>
      </c>
      <c r="B32" s="20" t="s">
        <v>54</v>
      </c>
      <c r="E32" s="23">
        <f>(E12-3.2981)/2.4909</f>
        <v>12.988447799122335</v>
      </c>
      <c r="F32" s="23">
        <f t="shared" ref="F32:H32" si="2">(F12-3.2981)/2.4909</f>
        <v>19.474095742907505</v>
      </c>
      <c r="G32" s="23">
        <f t="shared" si="2"/>
        <v>27.926227089552274</v>
      </c>
      <c r="H32" s="23">
        <f t="shared" si="2"/>
        <v>32.952338182630776</v>
      </c>
      <c r="I32" s="23"/>
      <c r="J32" s="17"/>
      <c r="L32" s="19"/>
      <c r="O32" s="19"/>
    </row>
    <row r="33" spans="1:15">
      <c r="A33" s="17" t="s">
        <v>55</v>
      </c>
      <c r="B33" s="20" t="s">
        <v>56</v>
      </c>
      <c r="J33" s="107" t="s">
        <v>106</v>
      </c>
      <c r="K33" s="108"/>
      <c r="L33" s="109"/>
      <c r="M33" s="107" t="s">
        <v>107</v>
      </c>
      <c r="N33" s="108"/>
      <c r="O33" s="109"/>
    </row>
    <row r="34" spans="1:15">
      <c r="A34" s="17" t="s">
        <v>57</v>
      </c>
      <c r="B34" s="20" t="s">
        <v>58</v>
      </c>
      <c r="J34" s="17" t="s">
        <v>41</v>
      </c>
      <c r="L34" s="19"/>
      <c r="M34" t="s">
        <v>41</v>
      </c>
      <c r="N34" s="27">
        <f>N25*$D$38/100</f>
        <v>917.217310210454</v>
      </c>
      <c r="O34" s="19"/>
    </row>
    <row r="35" spans="1:15">
      <c r="A35" s="17" t="s">
        <v>61</v>
      </c>
      <c r="B35" s="20" t="s">
        <v>62</v>
      </c>
      <c r="J35" s="17" t="s">
        <v>43</v>
      </c>
      <c r="K35" s="27">
        <f>0.0039*(POWER(K17,3.134))</f>
        <v>289.75642660081883</v>
      </c>
      <c r="L35" s="19"/>
      <c r="M35" t="s">
        <v>43</v>
      </c>
      <c r="N35" s="27">
        <f>N26*$D$38/100</f>
        <v>931.08705584335371</v>
      </c>
      <c r="O35" s="19"/>
    </row>
    <row r="36" spans="1:15">
      <c r="A36" s="17" t="s">
        <v>63</v>
      </c>
      <c r="B36" s="20" t="s">
        <v>64</v>
      </c>
      <c r="J36" s="17" t="s">
        <v>53</v>
      </c>
      <c r="K36" s="27">
        <f>0.003*(POWER(K18,3.2215))</f>
        <v>300.78076027957695</v>
      </c>
      <c r="L36" s="19"/>
      <c r="M36" t="s">
        <v>53</v>
      </c>
      <c r="N36" s="27">
        <f>N27*$D$38/100</f>
        <v>880.74859755559703</v>
      </c>
      <c r="O36" s="19"/>
    </row>
    <row r="37" spans="1:15" ht="15" thickBot="1">
      <c r="A37" s="17"/>
      <c r="D37" s="21"/>
      <c r="E37" s="1" t="s">
        <v>108</v>
      </c>
      <c r="J37" s="17" t="s">
        <v>55</v>
      </c>
      <c r="L37" s="19"/>
      <c r="M37" t="s">
        <v>55</v>
      </c>
      <c r="N37" s="27">
        <f>N28*$D$38/100</f>
        <v>947.04245145338905</v>
      </c>
      <c r="O37" s="19"/>
    </row>
    <row r="38" spans="1:15" ht="15.6" thickTop="1" thickBot="1">
      <c r="A38" s="17"/>
      <c r="B38" s="28" t="s">
        <v>109</v>
      </c>
      <c r="D38" s="8">
        <v>45</v>
      </c>
      <c r="E38" t="s">
        <v>110</v>
      </c>
      <c r="J38" s="17" t="s">
        <v>57</v>
      </c>
      <c r="L38" s="19"/>
      <c r="M38" t="s">
        <v>57</v>
      </c>
      <c r="N38" s="27">
        <f>N29*$D$38/100</f>
        <v>1171.8695958041408</v>
      </c>
      <c r="O38" s="19"/>
    </row>
    <row r="39" spans="1:15" ht="15" thickTop="1">
      <c r="A39" s="17" t="s">
        <v>111</v>
      </c>
      <c r="E39" s="16">
        <f>E7</f>
        <v>300</v>
      </c>
      <c r="F39" s="16">
        <f>F7</f>
        <v>1000</v>
      </c>
      <c r="G39" s="16">
        <f>G7</f>
        <v>3000</v>
      </c>
      <c r="H39" s="16">
        <f>H7</f>
        <v>5000</v>
      </c>
      <c r="I39" s="16"/>
      <c r="J39" s="17" t="s">
        <v>61</v>
      </c>
      <c r="L39" s="19"/>
      <c r="M39" t="s">
        <v>61</v>
      </c>
      <c r="N39" s="27">
        <f>N30*D38/100</f>
        <v>1187.5525873475592</v>
      </c>
      <c r="O39" s="19"/>
    </row>
    <row r="40" spans="1:15" ht="15" thickBot="1">
      <c r="A40" s="17" t="s">
        <v>112</v>
      </c>
      <c r="E40" s="16">
        <f>(E7*$D$38)/100</f>
        <v>135</v>
      </c>
      <c r="F40" s="16">
        <f>(F7*$D$38)/100</f>
        <v>450</v>
      </c>
      <c r="G40" s="16">
        <f>(G7*$D$38)/100</f>
        <v>1350</v>
      </c>
      <c r="H40" s="16">
        <f>(H7*$D$38)/100</f>
        <v>2250</v>
      </c>
      <c r="I40" s="16"/>
      <c r="J40" s="29" t="s">
        <v>63</v>
      </c>
      <c r="K40" s="30"/>
      <c r="L40" s="32"/>
      <c r="M40" t="s">
        <v>63</v>
      </c>
      <c r="N40" s="27">
        <f>N31*D38/100</f>
        <v>1449.1658454498338</v>
      </c>
      <c r="O40" s="19"/>
    </row>
    <row r="41" spans="1:15">
      <c r="A41" s="17" t="s">
        <v>113</v>
      </c>
      <c r="E41" s="16">
        <f>E40/2</f>
        <v>67.5</v>
      </c>
      <c r="F41" s="16">
        <f t="shared" ref="F41:H41" si="3">F40/2</f>
        <v>225</v>
      </c>
      <c r="G41" s="16">
        <f t="shared" si="3"/>
        <v>675</v>
      </c>
      <c r="H41" s="16">
        <f t="shared" si="3"/>
        <v>1125</v>
      </c>
      <c r="I41" s="16"/>
      <c r="M41" s="17"/>
      <c r="O41" s="19"/>
    </row>
    <row r="42" spans="1:15" ht="15" thickBot="1">
      <c r="A42" s="29" t="s">
        <v>114</v>
      </c>
      <c r="B42" s="30"/>
      <c r="C42" s="30"/>
      <c r="D42" s="30"/>
      <c r="E42" s="31" t="s">
        <v>115</v>
      </c>
      <c r="F42" s="31" t="s">
        <v>116</v>
      </c>
      <c r="G42" s="31" t="s">
        <v>117</v>
      </c>
      <c r="H42" s="31" t="s">
        <v>118</v>
      </c>
      <c r="I42" s="31"/>
      <c r="M42" s="107" t="s">
        <v>119</v>
      </c>
      <c r="N42" s="108"/>
      <c r="O42" s="109"/>
    </row>
    <row r="43" spans="1:15">
      <c r="A43" s="17"/>
      <c r="E43" s="16"/>
      <c r="F43" s="16"/>
      <c r="G43" s="16"/>
      <c r="H43" s="16"/>
      <c r="I43" s="16"/>
      <c r="M43" s="17" t="s">
        <v>41</v>
      </c>
      <c r="N43" s="27">
        <f t="shared" ref="N43:N49" si="4">N34/2</f>
        <v>458.608655105227</v>
      </c>
      <c r="O43" s="19"/>
    </row>
    <row r="44" spans="1:15">
      <c r="M44" s="17" t="s">
        <v>43</v>
      </c>
      <c r="N44" s="27">
        <f t="shared" si="4"/>
        <v>465.54352792167685</v>
      </c>
      <c r="O44" s="19"/>
    </row>
    <row r="45" spans="1:15">
      <c r="M45" s="17" t="s">
        <v>53</v>
      </c>
      <c r="N45" s="27">
        <f t="shared" si="4"/>
        <v>440.37429877779851</v>
      </c>
      <c r="O45" s="19"/>
    </row>
    <row r="46" spans="1:15">
      <c r="M46" s="17" t="s">
        <v>55</v>
      </c>
      <c r="N46" s="27">
        <f t="shared" si="4"/>
        <v>473.52122572669452</v>
      </c>
      <c r="O46" s="19"/>
    </row>
    <row r="47" spans="1:15">
      <c r="M47" s="17" t="s">
        <v>57</v>
      </c>
      <c r="N47" s="27">
        <f t="shared" si="4"/>
        <v>585.93479790207039</v>
      </c>
      <c r="O47" s="19"/>
    </row>
    <row r="48" spans="1:15">
      <c r="M48" s="17" t="s">
        <v>61</v>
      </c>
      <c r="N48" s="27">
        <f t="shared" si="4"/>
        <v>593.77629367377961</v>
      </c>
      <c r="O48" s="19"/>
    </row>
    <row r="49" spans="13:15">
      <c r="M49" s="17" t="s">
        <v>63</v>
      </c>
      <c r="N49" s="27">
        <f t="shared" si="4"/>
        <v>724.5829227249169</v>
      </c>
      <c r="O49" s="19"/>
    </row>
    <row r="50" spans="13:15">
      <c r="M50" s="17"/>
      <c r="O50" s="19"/>
    </row>
    <row r="51" spans="13:15">
      <c r="M51" s="107" t="s">
        <v>104</v>
      </c>
      <c r="N51" s="108"/>
      <c r="O51" s="109"/>
    </row>
    <row r="52" spans="13:15">
      <c r="M52" s="17" t="s">
        <v>41</v>
      </c>
      <c r="O52" s="19"/>
    </row>
    <row r="53" spans="13:15">
      <c r="M53" s="17" t="s">
        <v>43</v>
      </c>
      <c r="N53" s="23">
        <f>(N17+0.33824)/2.8414</f>
        <v>23.730078607748286</v>
      </c>
      <c r="O53" s="19"/>
    </row>
    <row r="54" spans="13:15">
      <c r="M54" s="17" t="s">
        <v>53</v>
      </c>
      <c r="N54" s="23">
        <f>(N18-3.2981)/2.4909</f>
        <v>24.294452477112614</v>
      </c>
      <c r="O54" s="19"/>
    </row>
    <row r="55" spans="13:15">
      <c r="M55" s="17" t="s">
        <v>55</v>
      </c>
      <c r="O55" s="19"/>
    </row>
    <row r="56" spans="13:15">
      <c r="M56" s="17" t="s">
        <v>57</v>
      </c>
      <c r="O56" s="19"/>
    </row>
    <row r="57" spans="13:15">
      <c r="M57" s="17" t="s">
        <v>61</v>
      </c>
      <c r="O57" s="19"/>
    </row>
    <row r="58" spans="13:15" ht="15" thickBot="1">
      <c r="M58" s="29" t="s">
        <v>63</v>
      </c>
      <c r="N58" s="30"/>
      <c r="O58" s="32"/>
    </row>
  </sheetData>
  <sheetProtection sheet="1" objects="1" scenarios="1"/>
  <customSheetViews>
    <customSheetView guid="{620FD71D-2E2F-417D-91C2-E5AAC9650DA1}" scale="83">
      <selection activeCell="E8" sqref="E8"/>
      <pageMargins left="0" right="0" top="0" bottom="0" header="0" footer="0"/>
      <pageSetup paperSize="9" orientation="portrait" r:id="rId1"/>
    </customSheetView>
  </customSheetViews>
  <mergeCells count="10">
    <mergeCell ref="M33:O33"/>
    <mergeCell ref="M42:O42"/>
    <mergeCell ref="M51:O51"/>
    <mergeCell ref="J33:L33"/>
    <mergeCell ref="J24:L24"/>
    <mergeCell ref="J5:L5"/>
    <mergeCell ref="M15:O15"/>
    <mergeCell ref="J15:L15"/>
    <mergeCell ref="M5:O5"/>
    <mergeCell ref="M24:O24"/>
  </mergeCell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eafish Open Document" ma:contentTypeID="0x010100FBC0F8BFD01A91498CA7837A71EEDFDB0100D8D74AD133DD5E4C9488BA264812959E" ma:contentTypeVersion="31" ma:contentTypeDescription="Seafish Open Document Content Type" ma:contentTypeScope="" ma:versionID="61f0df16cf21a7194e3bd3468cf0f49d">
  <xsd:schema xmlns:xsd="http://www.w3.org/2001/XMLSchema" xmlns:xs="http://www.w3.org/2001/XMLSchema" xmlns:p="http://schemas.microsoft.com/office/2006/metadata/properties" xmlns:ns2="cebd32e3-9ab6-41ee-b1af-b8405a8d4e68" xmlns:ns3="d4c1e97c-7a75-4aca-9712-5efb9ef450ab" targetNamespace="http://schemas.microsoft.com/office/2006/metadata/properties" ma:root="true" ma:fieldsID="0e7923543cdaaaa814c1f2619c30becf" ns2:_="" ns3:_="">
    <xsd:import namespace="cebd32e3-9ab6-41ee-b1af-b8405a8d4e68"/>
    <xsd:import namespace="d4c1e97c-7a75-4aca-9712-5efb9ef450ab"/>
    <xsd:element name="properties">
      <xsd:complexType>
        <xsd:sequence>
          <xsd:element name="documentManagement">
            <xsd:complexType>
              <xsd:all>
                <xsd:element ref="ns2:PublicationDate"/>
                <xsd:element ref="ns2:DocumentSummary"/>
                <xsd:element ref="ns2:DocumentTopic" minOccurs="0"/>
                <xsd:element ref="ns2:DocumentAuthors" minOccurs="0"/>
                <xsd:element ref="ns2:MediaFormatOld" minOccurs="0"/>
                <xsd:element ref="ns2:PublicationRefNo" minOccurs="0"/>
                <xsd:element ref="ns2:ISBN" minOccurs="0"/>
                <xsd:element ref="ns2:LegacyId" minOccurs="0"/>
                <xsd:element ref="ns2:PubMonth" minOccurs="0"/>
                <xsd:element ref="ns2:PubYear" minOccurs="0"/>
                <xsd:element ref="ns2:MediaFormat" minOccurs="0"/>
                <xsd:element ref="ns2:DocumentAdded"/>
                <xsd:element ref="ns2:Document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d32e3-9ab6-41ee-b1af-b8405a8d4e68" elementFormDefault="qualified">
    <xsd:import namespace="http://schemas.microsoft.com/office/2006/documentManagement/types"/>
    <xsd:import namespace="http://schemas.microsoft.com/office/infopath/2007/PartnerControls"/>
    <xsd:element name="PublicationDate" ma:index="2" ma:displayName="Publication Date" ma:format="DateOnly" ma:internalName="PublicationDate">
      <xsd:simpleType>
        <xsd:restriction base="dms:DateTime"/>
      </xsd:simpleType>
    </xsd:element>
    <xsd:element name="DocumentSummary" ma:index="3" ma:displayName="Summary" ma:internalName="DocumentSummary" ma:readOnly="false">
      <xsd:simpleType>
        <xsd:restriction base="dms:Note">
          <xsd:maxLength value="255"/>
        </xsd:restriction>
      </xsd:simpleType>
    </xsd:element>
    <xsd:element name="DocumentTopic" ma:index="5" nillable="true" ma:displayName="Topic" ma:default="" ma:internalName="Document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chnical Report"/>
                    <xsd:enumeration value="Factsheet/Datasheet"/>
                    <xsd:enumeration value="Corporate Document"/>
                    <xsd:enumeration value="Guidelines"/>
                    <xsd:enumeration value="Marine Survey"/>
                    <xsd:enumeration value="Training Material"/>
                    <xsd:enumeration value="Careers"/>
                    <xsd:enumeration value="Economics and Business"/>
                    <xsd:enumeration value="Aquaculture"/>
                    <xsd:enumeration value="IPF Final Reports"/>
                    <xsd:enumeration value="Other"/>
                    <xsd:enumeration value="Not known"/>
                    <xsd:enumeration value="Internal Seafish Report"/>
                    <xsd:enumeration value="Confidential Seafish Report"/>
                    <xsd:enumeration value="Seafood Guide"/>
                    <xsd:enumeration value=".Web-About Seafish"/>
                    <xsd:enumeration value=".Web-Changing Landscapes"/>
                    <xsd:enumeration value=".Web-Promoting Seafood"/>
                    <xsd:enumeration value=".Web-Responsible Sourcing"/>
                    <xsd:enumeration value=".Web-Safety and Training"/>
                    <xsd:enumeration value=".Web-Insight and Research"/>
                  </xsd:restriction>
                </xsd:simpleType>
              </xsd:element>
            </xsd:sequence>
          </xsd:extension>
        </xsd:complexContent>
      </xsd:complexType>
    </xsd:element>
    <xsd:element name="DocumentAuthors" ma:index="6" nillable="true" ma:displayName="Authors" ma:internalName="DocumentAuthor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 Justel-Rubio"/>
                    <xsd:enumeration value="A. Lucchetti"/>
                    <xsd:enumeration value="A. Sala"/>
                    <xsd:enumeration value="A.Adams"/>
                    <xsd:enumeration value="A.B"/>
                    <xsd:enumeration value="A.Bent"/>
                    <xsd:enumeration value="A.Brown"/>
                    <xsd:enumeration value="A.C.C"/>
                    <xsd:enumeration value="A.Campbell"/>
                    <xsd:enumeration value="A.Chau"/>
                    <xsd:enumeration value="A.Copeland"/>
                    <xsd:enumeration value="A.Corcoran"/>
                    <xsd:enumeration value="A.Coutts"/>
                    <xsd:enumeration value="A.Dean"/>
                    <xsd:enumeration value="A.G.Hopper"/>
                    <xsd:enumeration value="A.Garthwaite"/>
                    <xsd:enumeration value="A.Grant"/>
                    <xsd:enumeration value="A.Hewer"/>
                    <xsd:enumeration value="A.J.Courtney"/>
                    <xsd:enumeration value="A.J.Dean"/>
                    <xsd:enumeration value="A.Kenny"/>
                    <xsd:enumeration value="A.Martin"/>
                    <xsd:enumeration value="A.Mills"/>
                    <xsd:enumeration value="A.Moody"/>
                    <xsd:enumeration value="A.Nicholson"/>
                    <xsd:enumeration value="A.P.Woolmer"/>
                    <xsd:enumeration value="A.R"/>
                    <xsd:enumeration value="A.Revill"/>
                    <xsd:enumeration value="A.S"/>
                    <xsd:enumeration value="A.Santos"/>
                    <xsd:enumeration value="A.Searle"/>
                    <xsd:enumeration value="A.Smith"/>
                    <xsd:enumeration value="A.Steel"/>
                    <xsd:enumeration value="A.Strickland"/>
                    <xsd:enumeration value="A.Thompson"/>
                    <xsd:enumeration value="A.Wilson"/>
                    <xsd:enumeration value="A.Woolmer"/>
                    <xsd:enumeration value="A.Younger"/>
                    <xsd:enumeration value="A.Younger"/>
                    <xsd:enumeration value="Acoura"/>
                    <xsd:enumeration value="Adam Brown"/>
                    <xsd:enumeration value="ADAS"/>
                    <xsd:enumeration value="ADAS Environment"/>
                    <xsd:enumeration value="AFBI"/>
                    <xsd:enumeration value="AGH"/>
                    <xsd:enumeration value="Agri Food and Biosciences Institute"/>
                    <xsd:enumeration value="Alan Dean"/>
                    <xsd:enumeration value="Alan Hayes"/>
                    <xsd:enumeration value="Alex Caveen"/>
                    <xsd:enumeration value="Alexander Schofield"/>
                    <xsd:enumeration value="Alison Austin"/>
                    <xsd:enumeration value="Ana Justel-Rubio"/>
                    <xsd:enumeration value="Ana Witteveen"/>
                    <xsd:enumeration value="Andrew FitzGerald"/>
                    <xsd:enumeration value="ANIFOP"/>
                    <xsd:enumeration value="Anne Cameron"/>
                    <xsd:enumeration value="Anne Wallace"/>
                    <xsd:enumeration value="Anne-Margaret Stewart"/>
                    <xsd:enumeration value="Aquafish Solutions Ltd."/>
                    <xsd:enumeration value="Aquatic Water Services Ltd."/>
                    <xsd:enumeration value="Ardtoe"/>
                    <xsd:enumeration value="Arina Motova"/>
                    <xsd:enumeration value="ASSG"/>
                    <xsd:enumeration value="Association of Port Health Authorities"/>
                    <xsd:enumeration value="Association of Public Analy"/>
                    <xsd:enumeration value="ATM"/>
                    <xsd:enumeration value="B.A"/>
                    <xsd:enumeration value="B.Ashcroft"/>
                    <xsd:enumeration value="B.Greenwood"/>
                    <xsd:enumeration value="B.H"/>
                    <xsd:enumeration value="B.Hughes"/>
                    <xsd:enumeration value="B.Mounce"/>
                    <xsd:enumeration value="B.Scannell"/>
                    <xsd:enumeration value="B.Thain"/>
                    <xsd:enumeration value="B.van Marlen"/>
                    <xsd:enumeration value="B.Wilson"/>
                    <xsd:enumeration value="BFFF"/>
                    <xsd:enumeration value="BHA"/>
                    <xsd:enumeration value="BIM Irish Sea Fisheries Board"/>
                    <xsd:enumeration value="Brahm Insight"/>
                    <xsd:enumeration value="BRC"/>
                    <xsd:enumeration value="British Marine Finfish Association"/>
                    <xsd:enumeration value="Bryony Townhill (Marine Climate Change Impacts Partnership)"/>
                    <xsd:enumeration value="C. Burton"/>
                    <xsd:enumeration value="C.A.Burton"/>
                    <xsd:enumeration value="C.A.Goudey"/>
                    <xsd:enumeration value="C.B"/>
                    <xsd:enumeration value="C.Baker"/>
                    <xsd:enumeration value="C.Brady"/>
                    <xsd:enumeration value="C.C"/>
                    <xsd:enumeration value="C.Carlton"/>
                    <xsd:enumeration value="C.Curr"/>
                    <xsd:enumeration value="C.Cutts"/>
                    <xsd:enumeration value="C.Daniels"/>
                    <xsd:enumeration value="C.E.P.Watson"/>
                    <xsd:enumeration value="C.E.Tucker"/>
                    <xsd:enumeration value="C.F.Jackson"/>
                    <xsd:enumeration value="C.Filippopoulos"/>
                    <xsd:enumeration value="C.Ford"/>
                    <xsd:enumeration value="C.G.S.W"/>
                    <xsd:enumeration value="C.H.Davies"/>
                    <xsd:enumeration value="C.J Cutts"/>
                    <xsd:enumeration value="C.J. Chapman"/>
                    <xsd:enumeration value="C.J.Ellis"/>
                    <xsd:enumeration value="C.Jackson"/>
                    <xsd:enumeration value="C.Knight"/>
                    <xsd:enumeration value="C.Lacamara"/>
                    <xsd:enumeration value="C.Leadley"/>
                    <xsd:enumeration value="C.M. Fortuna"/>
                    <xsd:enumeration value="C.Mazorra de Quero"/>
                    <xsd:enumeration value="C.Nevin"/>
                    <xsd:enumeration value="C.P.Baker"/>
                    <xsd:enumeration value="C.Roberts"/>
                    <xsd:enumeration value="C.Saurel"/>
                    <xsd:enumeration value="C.T.O"/>
                    <xsd:enumeration value="C.T.W.C"/>
                    <xsd:enumeration value="C.T.W.Curr"/>
                    <xsd:enumeration value="C.Tucker"/>
                    <xsd:enumeration value="C.W"/>
                    <xsd:enumeration value="C.Wells"/>
                    <xsd:enumeration value="C.Young"/>
                    <xsd:enumeration value="CA Burton"/>
                    <xsd:enumeration value="Camborne School of Mines"/>
                    <xsd:enumeration value="Campden BRI"/>
                    <xsd:enumeration value="Candida Barbato"/>
                    <xsd:enumeration value="Cardiff Economic Research Associates Ltd"/>
                    <xsd:enumeration value="Catriona Power"/>
                    <xsd:enumeration value="CC"/>
                    <xsd:enumeration value="CCFRA"/>
                    <xsd:enumeration value="Cefas"/>
                    <xsd:enumeration value="Centre for Aquaculture and Fisheries"/>
                    <xsd:enumeration value="CEPW"/>
                    <xsd:enumeration value="CEPW"/>
                    <xsd:enumeration value="CFPO"/>
                    <xsd:enumeration value="Chao Lu"/>
                    <xsd:enumeration value="Chelonia"/>
                    <xsd:enumeration value="China Ministry of Health"/>
                    <xsd:enumeration value="Chris Barbour"/>
                    <xsd:enumeration value="Chris Kirkland"/>
                    <xsd:enumeration value="Clifford A.Goudey"/>
                    <xsd:enumeration value="Clive Monk"/>
                    <xsd:enumeration value="Colin Brodie"/>
                    <xsd:enumeration value="Craig Burton"/>
                    <xsd:enumeration value="Crick Carlton"/>
                    <xsd:enumeration value="Cristina Fernandez"/>
                    <xsd:enumeration value="Cristina Pita"/>
                    <xsd:enumeration value="D. Itano"/>
                    <xsd:enumeration value="D.A"/>
                    <xsd:enumeration value="D.A.Masson"/>
                    <xsd:enumeration value="D.Amos"/>
                    <xsd:enumeration value="D.Amos"/>
                    <xsd:enumeration value="D.Boothroyd"/>
                    <xsd:enumeration value="D.Burdon"/>
                    <xsd:enumeration value="D.Cashmore"/>
                    <xsd:enumeration value="D.Cole"/>
                    <xsd:enumeration value="D.Cook"/>
                    <xsd:enumeration value="D.E.Ballam"/>
                    <xsd:enumeration value="D.Edwards"/>
                    <xsd:enumeration value="D.Elliot"/>
                    <xsd:enumeration value="D.G"/>
                    <xsd:enumeration value="D.Gowland"/>
                    <xsd:enumeration value="D.H"/>
                    <xsd:enumeration value="D.Harrison"/>
                    <xsd:enumeration value="D.Homer"/>
                    <xsd:enumeration value="D.Hornerm"/>
                    <xsd:enumeration value="D.J.Wood"/>
                    <xsd:enumeration value="D.L"/>
                    <xsd:enumeration value="D.Marshall"/>
                    <xsd:enumeration value="D.Miles"/>
                    <xsd:enumeration value="D.Miller"/>
                    <xsd:enumeration value="D.Oakes"/>
                    <xsd:enumeration value="D.P"/>
                    <xsd:enumeration value="D.Patterson"/>
                    <xsd:enumeration value="D.Pirie"/>
                    <xsd:enumeration value="D.Robertson"/>
                    <xsd:enumeration value="D.S"/>
                    <xsd:enumeration value="D.Steel"/>
                    <xsd:enumeration value="D.Sykes"/>
                    <xsd:enumeration value="D.Symes"/>
                    <xsd:enumeration value="D.Taylor"/>
                    <xsd:enumeration value="D.Tocher"/>
                    <xsd:enumeration value="D.W"/>
                    <xsd:enumeration value="D.Wood"/>
                    <xsd:enumeration value="D.Woods"/>
                    <xsd:enumeration value="Daniel Lee"/>
                    <xsd:enumeration value="Daniel McDonald"/>
                    <xsd:enumeration value="Daragh Browne"/>
                    <xsd:enumeration value="Darren Stevenson, Legal Director at Wiggin LLP"/>
                    <xsd:enumeration value="Dave Dewick"/>
                    <xsd:enumeration value="Dave Price"/>
                    <xsd:enumeration value="David Parish"/>
                    <xsd:enumeration value="David Parker"/>
                    <xsd:enumeration value="David Russell"/>
                    <xsd:enumeration value="David Sterling"/>
                    <xsd:enumeration value="Dawby"/>
                    <xsd:enumeration value="Dawn Sneddon"/>
                    <xsd:enumeration value="Dean Millar"/>
                    <xsd:enumeration value="Defra"/>
                    <xsd:enumeration value="DIFRES"/>
                    <xsd:enumeration value="DIFTA"/>
                    <xsd:enumeration value="DIFTA Denmark"/>
                    <xsd:enumeration value="DoH"/>
                    <xsd:enumeration value="Doug McLeod"/>
                    <xsd:enumeration value="Dr B. McAdam (Stirling University)"/>
                    <xsd:enumeration value="Dr J. Harman"/>
                    <xsd:enumeration value="Dr J. Pinnegar (CEFAS"/>
                    <xsd:enumeration value="Dr L. Falconer"/>
                    <xsd:enumeration value="Dr Stewart Brown (Stewart Brown Associates Ltd)"/>
                    <xsd:enumeration value="Dr T. Telfer"/>
                    <xsd:enumeration value="Dr Tom Pickerell (Tomolamola Consulting Ltd)"/>
                    <xsd:enumeration value="Dr. A.R.Hearn"/>
                    <xsd:enumeration value="Dr. Alan Heyworth"/>
                    <xsd:enumeration value="Dr. Alex Caveen"/>
                    <xsd:enumeration value="Dr. Andrew Jackson"/>
                    <xsd:enumeration value="Dr. Andrew Woolmer"/>
                    <xsd:enumeration value="Dr. Andy Revill"/>
                    <xsd:enumeration value="Dr. Angus Garrett"/>
                    <xsd:enumeration value="Dr. Annika Clements"/>
                    <xsd:enumeration value="Dr. Bill Roy"/>
                    <xsd:enumeration value="Dr. D.Robertson"/>
                    <xsd:enumeration value="Dr. E.Fossey"/>
                    <xsd:enumeration value="Dr. Edwards"/>
                    <xsd:enumeration value="Dr. Eric Edwards"/>
                    <xsd:enumeration value="Dr. Francis Murray"/>
                    <xsd:enumeration value="Dr. Hilmar Hinz"/>
                    <xsd:enumeration value="Dr. I.T.Mentjes"/>
                    <xsd:enumeration value="Dr. J.Sheperd"/>
                    <xsd:enumeration value="Dr. James Bron"/>
                    <xsd:enumeration value="Dr. James Treasurer"/>
                    <xsd:enumeration value="Dr. Jan G.Hiddink"/>
                    <xsd:enumeration value="Dr. Jim Treasurer, Dr T Atack"/>
                    <xsd:enumeration value="Dr. John Pinnegar"/>
                    <xsd:enumeration value="Dr. Jon Harman"/>
                    <xsd:enumeration value="Dr. M.Mühling"/>
                    <xsd:enumeration value="Dr. Matt Service"/>
                    <xsd:enumeration value="Dr. N.Lake"/>
                    <xsd:enumeration value="Dr. Rachel Burch"/>
                    <xsd:enumeration value="Dr. S.Davies"/>
                    <xsd:enumeration value="Dr. S.E.Taylor"/>
                    <xsd:enumeration value="E.Allison"/>
                    <xsd:enumeration value="E.Cochrane"/>
                    <xsd:enumeration value="E.Edwards"/>
                    <xsd:enumeration value="E.Fossey"/>
                    <xsd:enumeration value="E.Maxwell"/>
                    <xsd:enumeration value="E.Nicholls"/>
                    <xsd:enumeration value="E.W.Taylor"/>
                    <xsd:enumeration value="EA"/>
                    <xsd:enumeration value="Emi Katoh"/>
                    <xsd:enumeration value="Emma Bradshaw"/>
                    <xsd:enumeration value="Emma Brown"/>
                    <xsd:enumeration value="Emma White"/>
                    <xsd:enumeration value="Enrico Longoni"/>
                    <xsd:enumeration value="Epsom"/>
                    <xsd:enumeration value="Erik Lindebo"/>
                    <xsd:enumeration value="Eunice Pinn"/>
                    <xsd:enumeration value="Eurographic Ltd"/>
                    <xsd:enumeration value="European Food Safety Authority"/>
                    <xsd:enumeration value="F. De Carlo"/>
                    <xsd:enumeration value="F. Forget"/>
                    <xsd:enumeration value="F.Chopin"/>
                    <xsd:enumeration value="F.Dixon"/>
                    <xsd:enumeration value="F.Nimmo"/>
                    <xsd:enumeration value="Fanming Kong"/>
                    <xsd:enumeration value="FERU"/>
                    <xsd:enumeration value="FHF"/>
                    <xsd:enumeration value="Fiona Birch"/>
                    <xsd:enumeration value="Fiona Wright"/>
                    <xsd:enumeration value="Fisheries Research Services"/>
                    <xsd:enumeration value="Fishing News"/>
                    <xsd:enumeration value="FISHupdate"/>
                    <xsd:enumeration value="FPKTN"/>
                    <xsd:enumeration value="Francis Murray"/>
                    <xsd:enumeration value="Francisco Areal"/>
                    <xsd:enumeration value="Frank Armstrong"/>
                    <xsd:enumeration value="FRM Ltd."/>
                    <xsd:enumeration value="G McAllister"/>
                    <xsd:enumeration value="G. Moreno"/>
                    <xsd:enumeration value="G.A.Garthwaite"/>
                    <xsd:enumeration value="G.A.Webb"/>
                    <xsd:enumeration value="G.Bell"/>
                    <xsd:enumeration value="G.C"/>
                    <xsd:enumeration value="G.C.E"/>
                    <xsd:enumeration value="G.Cartwright"/>
                    <xsd:enumeration value="G.Course"/>
                    <xsd:enumeration value="G.Dunlin"/>
                    <xsd:enumeration value="G.Eveillard"/>
                    <xsd:enumeration value="G.F.Jackson"/>
                    <xsd:enumeration value="G.Gough"/>
                    <xsd:enumeration value="G.Mack"/>
                    <xsd:enumeration value="G.McKay"/>
                    <xsd:enumeration value="G.McLeod"/>
                    <xsd:enumeration value="G.P.Arnold"/>
                    <xsd:enumeration value="G.P.Course"/>
                    <xsd:enumeration value="G.Ritchie"/>
                    <xsd:enumeration value="G.Salze"/>
                    <xsd:enumeration value="G.Ward"/>
                    <xsd:enumeration value="Gang Wang"/>
                    <xsd:enumeration value="Gary Dunlin"/>
                    <xsd:enumeration value="Gary Hooper"/>
                    <xsd:enumeration value="Gavin Hatton"/>
                    <xsd:enumeration value="GC"/>
                    <xsd:enumeration value="GDCL"/>
                    <xsd:enumeration value="GMAV"/>
                    <xsd:enumeration value="Gordon Goldsworthy"/>
                    <xsd:enumeration value="Gorkana Group"/>
                    <xsd:enumeration value="Graham Pierce"/>
                    <xsd:enumeration value="GREAT"/>
                    <xsd:enumeration value="Gunnar Þórðarson"/>
                    <xsd:enumeration value="H.E.Bullock"/>
                    <xsd:enumeration value="H.English"/>
                    <xsd:enumeration value="H.McDiarmid"/>
                    <xsd:enumeration value="H.Q"/>
                    <xsd:enumeration value="H.R. Day"/>
                    <xsd:enumeration value="H.R.English"/>
                    <xsd:enumeration value="H.Ritchings"/>
                    <xsd:enumeration value="H.Teepsoo"/>
                    <xsd:enumeration value="H.W"/>
                    <xsd:enumeration value="Hannah Fawcett"/>
                    <xsd:enumeration value="Hannah Shaw"/>
                    <xsd:enumeration value="Hannah Thompson"/>
                    <xsd:enumeration value="Hazel Curtis"/>
                    <xsd:enumeration value="Hazel McShane"/>
                    <xsd:enumeration value="Heat &amp; Power Ltd."/>
                    <xsd:enumeration value="Heather Forbes"/>
                    <xsd:enumeration value="Heather Middleton"/>
                    <xsd:enumeration value="Helen Duggan"/>
                    <xsd:enumeration value="Hepples"/>
                    <xsd:enumeration value="Hilmar Hinz"/>
                    <xsd:enumeration value="HQ"/>
                    <xsd:enumeration value="HRE"/>
                    <xsd:enumeration value="Humber Seafood Institute"/>
                    <xsd:enumeration value="Humberside College of Higher Education"/>
                    <xsd:enumeration value="Hunterston"/>
                    <xsd:enumeration value="I. Berrill"/>
                    <xsd:enumeration value="I.F"/>
                    <xsd:enumeration value="I.Finley"/>
                    <xsd:enumeration value="I.Graham"/>
                    <xsd:enumeration value="I.Milligan"/>
                    <xsd:enumeration value="I.Tatterson"/>
                    <xsd:enumeration value="Iain Berrill (Scottish Salmon Producers Organisation)"/>
                    <xsd:enumeration value="Ian Laing"/>
                    <xsd:enumeration value="ICF"/>
                    <xsd:enumeration value="IFREMER France"/>
                    <xsd:enumeration value="Institute of Aquaculture, University of Stirling"/>
                    <xsd:enumeration value="Institute of Estuarine &amp; Coastal Studies, University of Hull"/>
                    <xsd:enumeration value="International Council for the Exploration of the Sea"/>
                    <xsd:enumeration value="International Society for the Study of Fatty Acids and Lipids"/>
                    <xsd:enumeration value="Ivan Bartolo"/>
                    <xsd:enumeration value="J.A"/>
                    <xsd:enumeration value="J.A.Shalliker"/>
                    <xsd:enumeration value="J.A.Upfield"/>
                    <xsd:enumeration value="J.Anderson"/>
                    <xsd:enumeration value="J.B.R"/>
                    <xsd:enumeration value="J.C"/>
                    <xsd:enumeration value="J.Carrick"/>
                    <xsd:enumeration value="J.Combes"/>
                    <xsd:enumeration value="J.D. Paul"/>
                    <xsd:enumeration value="J.D. Wood"/>
                    <xsd:enumeration value="J.D.Paul"/>
                    <xsd:enumeration value="J.D.Wood"/>
                    <xsd:enumeration value="J.Dunlop"/>
                    <xsd:enumeration value="J.E.B"/>
                    <xsd:enumeration value="J.E.D"/>
                    <xsd:enumeration value="J.E.Dye"/>
                    <xsd:enumeration value="J.E.Tumilty"/>
                    <xsd:enumeration value="J.Early"/>
                    <xsd:enumeration value="J.Eddom"/>
                    <xsd:enumeration value="J.Evans"/>
                    <xsd:enumeration value="J.Foster"/>
                    <xsd:enumeration value="J.Frederickson"/>
                    <xsd:enumeration value="J.Gascoigne"/>
                    <xsd:enumeration value="J.Grant"/>
                    <xsd:enumeration value="J.Grant"/>
                    <xsd:enumeration value="J.H.Brown"/>
                    <xsd:enumeration value="J.Harman"/>
                    <xsd:enumeration value="J.Hatchard"/>
                    <xsd:enumeration value="J.L.R"/>
                    <xsd:enumeration value="J.L.Robertson"/>
                    <xsd:enumeration value="J.Lansley"/>
                    <xsd:enumeration value="J.Lart"/>
                    <xsd:enumeration value="J.Lewis"/>
                    <xsd:enumeration value="J.M"/>
                    <xsd:enumeration value="J.M.Tower"/>
                    <xsd:enumeration value="J.M.Watson"/>
                    <xsd:enumeration value="J.MacMillan"/>
                    <xsd:enumeration value="J.MacNamara"/>
                    <xsd:enumeration value="J.May"/>
                    <xsd:enumeration value="J.McMillan"/>
                    <xsd:enumeration value="J.McNamara"/>
                    <xsd:enumeration value="J.Mikolajunas"/>
                    <xsd:enumeration value="J.Moore"/>
                    <xsd:enumeration value="J.Morris"/>
                    <xsd:enumeration value="J.N.Ward"/>
                    <xsd:enumeration value="J.NcNamara"/>
                    <xsd:enumeration value="J.Paul"/>
                    <xsd:enumeration value="J.R.Dye"/>
                    <xsd:enumeration value="J.R.Gifford"/>
                    <xsd:enumeration value="J.Rice"/>
                    <xsd:enumeration value="J.Rycroft"/>
                    <xsd:enumeration value="J.S"/>
                    <xsd:enumeration value="J.S.S"/>
                    <xsd:enumeration value="J.S.Saether"/>
                    <xsd:enumeration value="J.Shalliker"/>
                    <xsd:enumeration value="J.Sherwood"/>
                    <xsd:enumeration value="J.Slater"/>
                    <xsd:enumeration value="J.Smith"/>
                    <xsd:enumeration value="J.Swarbrick"/>
                    <xsd:enumeration value="J.T"/>
                    <xsd:enumeration value="J.T.Bryson"/>
                    <xsd:enumeration value="J.T.MacMillan"/>
                    <xsd:enumeration value="J.Tower"/>
                    <xsd:enumeration value="J.Treasurer"/>
                    <xsd:enumeration value="J.Tumilty"/>
                    <xsd:enumeration value="J.Upfield"/>
                    <xsd:enumeration value="J.W"/>
                    <xsd:enumeration value="J.W"/>
                    <xsd:enumeration value="J.W.Denton"/>
                    <xsd:enumeration value="J.Waterman"/>
                    <xsd:enumeration value="J.Watson"/>
                    <xsd:enumeration value="Jack Sewell"/>
                    <xsd:enumeration value="James Warwick"/>
                    <xsd:enumeration value="Jason Combes"/>
                    <xsd:enumeration value="Jennifer Russell"/>
                    <xsd:enumeration value="Jennifer Smith"/>
                    <xsd:enumeration value="Jeremy Sparks"/>
                    <xsd:enumeration value="Jim Ellis"/>
                    <xsd:enumeration value="Jim Hyam"/>
                    <xsd:enumeration value="Joe Cooper"/>
                    <xsd:enumeration value="John Anderson"/>
                    <xsd:enumeration value="John Barrington"/>
                    <xsd:enumeration value="John Cotter"/>
                    <xsd:enumeration value="John Foster"/>
                    <xsd:enumeration value="John Hambrey"/>
                    <xsd:enumeration value="John Hingley"/>
                    <xsd:enumeration value="John Lancaster"/>
                    <xsd:enumeration value="John O.S. Kennedy"/>
                    <xsd:enumeration value="John Richardson"/>
                    <xsd:enumeration value="John Wakeford"/>
                    <xsd:enumeration value="Jonas R.Vidarsson"/>
                    <xsd:enumeration value="José L. González Vecino"/>
                    <xsd:enumeration value="JSS"/>
                    <xsd:enumeration value="Julia Brooks"/>
                    <xsd:enumeration value="Julian Swarbrick"/>
                    <xsd:enumeration value="Julie Snowden"/>
                    <xsd:enumeration value="K.Adamson"/>
                    <xsd:enumeration value="K.Anderson"/>
                    <xsd:enumeration value="K.Arkley"/>
                    <xsd:enumeration value="K.C"/>
                    <xsd:enumeration value="K.C.Munday"/>
                    <xsd:enumeration value="K.D.Thompson"/>
                    <xsd:enumeration value="K.Day"/>
                    <xsd:enumeration value="K.Dye"/>
                    <xsd:enumeration value="K.Galloway"/>
                    <xsd:enumeration value="K.Graham"/>
                    <xsd:enumeration value="K.H"/>
                    <xsd:enumeration value="K.H.Haywood"/>
                    <xsd:enumeration value="K.Hairsine"/>
                    <xsd:enumeration value="K.Knox"/>
                    <xsd:enumeration value="K.Mazik"/>
                    <xsd:enumeration value="K.Singh"/>
                    <xsd:enumeration value="K.T.H"/>
                    <xsd:enumeration value="K.T.Howard"/>
                    <xsd:enumeration value="K.Tsontos"/>
                    <xsd:enumeration value="K.Waind"/>
                    <xsd:enumeration value="Karen Galloway"/>
                    <xsd:enumeration value="Karen Green"/>
                    <xsd:enumeration value="Karin Lüdemann/Wissenschaftsbüro"/>
                    <xsd:enumeration value="Kasia Kazimierczak"/>
                    <xsd:enumeration value="Kath Floater"/>
                    <xsd:enumeration value="Keith Hiscock"/>
                    <xsd:enumeration value="Keith Jeffrey"/>
                    <xsd:enumeration value="Ken Arkley"/>
                    <xsd:enumeration value="Kieran Westbrook"/>
                    <xsd:enumeration value="Kimberly Cullen"/>
                    <xsd:enumeration value="Kingfisher Information Services"/>
                    <xsd:enumeration value="Kirsten Milliken"/>
                    <xsd:enumeration value="KPMG AS"/>
                    <xsd:enumeration value="L Ridley"/>
                    <xsd:enumeration value="L. Dagorn"/>
                    <xsd:enumeration value="L.C.Ford"/>
                    <xsd:enumeration value="L.E.Hull"/>
                    <xsd:enumeration value="L.Ford"/>
                    <xsd:enumeration value="L.Hinchliff"/>
                    <xsd:enumeration value="L.Oxley"/>
                    <xsd:enumeration value="L.Pell"/>
                    <xsd:enumeration value="L.Readdy"/>
                    <xsd:enumeration value="L.Rooney"/>
                    <xsd:enumeration value="L.Webb"/>
                    <xsd:enumeration value="LACOTS"/>
                    <xsd:enumeration value="Laurence Rooney"/>
                    <xsd:enumeration value="Leatherhead Food Research"/>
                    <xsd:enumeration value="Lee Cocker"/>
                    <xsd:enumeration value="Lee Cooper"/>
                    <xsd:enumeration value="Lee Hastie"/>
                    <xsd:enumeration value="LEH"/>
                    <xsd:enumeration value="Leslsie Tait"/>
                    <xsd:enumeration value="Lewis Cowie"/>
                    <xsd:enumeration value="Lina-Lotta Lahdenkauppi"/>
                    <xsd:enumeration value="Liu Liping Sang Yanhua"/>
                    <xsd:enumeration value="Llyn Aquaculture Ltd."/>
                    <xsd:enumeration value="Loch Fyne Seafarms"/>
                    <xsd:enumeration value="LOCTS"/>
                    <xsd:enumeration value="Lorena Recio"/>
                    <xsd:enumeration value="Louise Jones"/>
                    <xsd:enumeration value="Louise Vaughan"/>
                    <xsd:enumeration value="Luis Cocas"/>
                    <xsd:enumeration value="Lynn Gilmore"/>
                    <xsd:enumeration value="M. Virgili"/>
                    <xsd:enumeration value="M.A.James"/>
                    <xsd:enumeration value="M.Anyadiegwu"/>
                    <xsd:enumeration value="M.Boulter"/>
                    <xsd:enumeration value="M.C.Platt"/>
                    <xsd:enumeration value="M.D"/>
                    <xsd:enumeration value="M.Daniels"/>
                    <xsd:enumeration value="M.Ellis"/>
                    <xsd:enumeration value="M.Emberton"/>
                    <xsd:enumeration value="M.George"/>
                    <xsd:enumeration value="M.Gillespie"/>
                    <xsd:enumeration value="M.Gray"/>
                    <xsd:enumeration value="M.H"/>
                    <xsd:enumeration value="M.Hamilton"/>
                    <xsd:enumeration value="M.Hatfield"/>
                    <xsd:enumeration value="M.Hayward"/>
                    <xsd:enumeration value="M.Humphrey"/>
                    <xsd:enumeration value="M.J.Campbell"/>
                    <xsd:enumeration value="M.J.Kaiser"/>
                    <xsd:enumeration value="M.J.S.G"/>
                    <xsd:enumeration value="M.James"/>
                    <xsd:enumeration value="M.Large"/>
                    <xsd:enumeration value="M.Lawton"/>
                    <xsd:enumeration value="M.Learmouth"/>
                    <xsd:enumeration value="M.M"/>
                    <xsd:enumeration value="M.Moore"/>
                    <xsd:enumeration value="M.Myers"/>
                    <xsd:enumeration value="M.Platt"/>
                    <xsd:enumeration value="M.Sturges"/>
                    <xsd:enumeration value="M.Syvret"/>
                    <xsd:enumeration value="M.Urch"/>
                    <xsd:enumeration value="M.Whitworth"/>
                    <xsd:enumeration value="MacMullen"/>
                    <xsd:enumeration value="Mafalda Viana"/>
                    <xsd:enumeration value="MAFF"/>
                    <xsd:enumeration value="Magnus L. Johnson"/>
                    <xsd:enumeration value="Malcolm Large"/>
                    <xsd:enumeration value="Mandy Pyke"/>
                    <xsd:enumeration value="Mao Hong"/>
                    <xsd:enumeration value="Marcus Jacklin"/>
                    <xsd:enumeration value="Marine and Coastguard Agency"/>
                    <xsd:enumeration value="Marine Stewardship Council"/>
                    <xsd:enumeration value="Marine Survey"/>
                    <xsd:enumeration value="MARITEK WORLDWIDE LTD"/>
                    <xsd:enumeration value="Mark Edmonds"/>
                    <xsd:enumeration value="Mark Gray"/>
                    <xsd:enumeration value="Mark O’Brien"/>
                    <xsd:enumeration value="Market Insight Team"/>
                    <xsd:enumeration value="Marta Moran Quintana"/>
                    <xsd:enumeration value="Martin Bowes"/>
                    <xsd:enumeration value="Martin Jaffa"/>
                    <xsd:enumeration value="Martin Syvret"/>
                    <xsd:enumeration value="Matthew Service"/>
                    <xsd:enumeration value="Melissa Pritchard"/>
                    <xsd:enumeration value="MH"/>
                    <xsd:enumeration value="Michael Bacon"/>
                    <xsd:enumeration value="Michael Humphrey"/>
                    <xsd:enumeration value="Michael Keatinge"/>
                    <xsd:enumeration value="Michaela Archer"/>
                    <xsd:enumeration value="Michel J.Kaiser"/>
                    <xsd:enumeration value="Mike Mitchell"/>
                    <xsd:enumeration value="Mike Montgomerie"/>
                    <xsd:enumeration value="Mike Park"/>
                    <xsd:enumeration value="Mike Smith"/>
                    <xsd:enumeration value="MRAG"/>
                    <xsd:enumeration value="Ms Amy Ridgeway"/>
                    <xsd:enumeration value="MTS"/>
                    <xsd:enumeration value="N Bailey"/>
                    <xsd:enumeration value="N.A.G"/>
                    <xsd:enumeration value="N.C.H.Lake"/>
                    <xsd:enumeration value="N.Downing"/>
                    <xsd:enumeration value="N.Garbutt"/>
                    <xsd:enumeration value="N.Graham"/>
                    <xsd:enumeration value="N.Hatfield"/>
                    <xsd:enumeration value="N.Kelly"/>
                    <xsd:enumeration value="N.M.K"/>
                    <xsd:enumeration value="N.M.Kerr"/>
                    <xsd:enumeration value="N.McEwan"/>
                    <xsd:enumeration value="N.McKeller"/>
                    <xsd:enumeration value="N.R.Halford"/>
                    <xsd:enumeration value="N.Ward"/>
                    <xsd:enumeration value="N.Whiteley"/>
                    <xsd:enumeration value="N.Wood"/>
                    <xsd:enumeration value="NAFC Marine Centre"/>
                    <xsd:enumeration value="Naomi McCann"/>
                    <xsd:enumeration value="Nathan de Rozarieux"/>
                    <xsd:enumeration value="National Health and Family Planning Commission"/>
                    <xsd:enumeration value="Nautilus Consultants"/>
                    <xsd:enumeration value="NFFO Services Ltd."/>
                    <xsd:enumeration value="NI Seafood Ind"/>
                    <xsd:enumeration value="Nia Whiteley"/>
                    <xsd:enumeration value="Nick Connelly"/>
                    <xsd:enumeration value="Nick Patience"/>
                    <xsd:enumeration value="Nofima"/>
                    <xsd:enumeration value="Norge"/>
                    <xsd:enumeration value="Norman"/>
                    <xsd:enumeration value="North Bay Shellfish Ltd"/>
                    <xsd:enumeration value="Northern Ireland Seafood"/>
                    <xsd:enumeration value="Not known"/>
                    <xsd:enumeration value="NSL"/>
                    <xsd:enumeration value="OceanWatch Australia"/>
                    <xsd:enumeration value="Oliver Tulley"/>
                    <xsd:enumeration value="Omnimas"/>
                    <xsd:enumeration value="Oscar Wilkie"/>
                    <xsd:enumeration value="Othniel Shellfish"/>
                    <xsd:enumeration value="P Gibson"/>
                    <xsd:enumeration value="P. Tyedmers (Dalhousie University)"/>
                    <xsd:enumeration value="P.B.Gallacher"/>
                    <xsd:enumeration value="P.Baird"/>
                    <xsd:enumeration value="P.Brown"/>
                    <xsd:enumeration value="P.C.Smith"/>
                    <xsd:enumeration value="P.D.Chaplin"/>
                    <xsd:enumeration value="P.G"/>
                    <xsd:enumeration value="P.G.W"/>
                    <xsd:enumeration value="P.Gatland"/>
                    <xsd:enumeration value="P.H.B"/>
                    <xsd:enumeration value="P.H.MacMullen"/>
                    <xsd:enumeration value="P.J.G"/>
                    <xsd:enumeration value="P.J.Hearn"/>
                    <xsd:enumeration value="P.Johnson"/>
                    <xsd:enumeration value="P.L. Newland"/>
                    <xsd:enumeration value="P.L.S"/>
                    <xsd:enumeration value="P.L.Smith"/>
                    <xsd:enumeration value="P.MacMullen"/>
                    <xsd:enumeration value="P.Math's"/>
                    <xsd:enumeration value="P.N"/>
                    <xsd:enumeration value="P.Neve"/>
                    <xsd:enumeration value="P.Posen"/>
                    <xsd:enumeration value="P.Prout"/>
                    <xsd:enumeration value="P.S"/>
                    <xsd:enumeration value="P.Smith"/>
                    <xsd:enumeration value="P.T.Franklin"/>
                    <xsd:enumeration value="P.Tiffney"/>
                    <xsd:enumeration value="P.Townend"/>
                    <xsd:enumeration value="P.V"/>
                    <xsd:enumeration value="P.W"/>
                    <xsd:enumeration value="P.Watson"/>
                    <xsd:enumeration value="P.Watts"/>
                    <xsd:enumeration value="P.White"/>
                    <xsd:enumeration value="P.Wilson"/>
                    <xsd:enumeration value="P.Wood"/>
                    <xsd:enumeration value="Paul Buckley (Marine Climate Change Impacts Partnership)"/>
                    <xsd:enumeration value="Paul Butler"/>
                    <xsd:enumeration value="Paul Medley"/>
                    <xsd:enumeration value="Paul Neve"/>
                    <xsd:enumeration value="Peter Tarrant"/>
                    <xsd:enumeration value="Peter Tyndall"/>
                    <xsd:enumeration value="Peter Walker"/>
                    <xsd:enumeration value="Peter Warren"/>
                    <xsd:enumeration value="Peter Wilson"/>
                    <xsd:enumeration value="Phil MacMullen"/>
                    <xsd:enumeration value="Phil Prout"/>
                    <xsd:enumeration value="Phillip Quirie"/>
                    <xsd:enumeration value="Pingguo He"/>
                    <xsd:enumeration value="PIRA"/>
                    <xsd:enumeration value="PIRA International"/>
                    <xsd:enumeration value="PJH"/>
                    <xsd:enumeration value="Platt"/>
                    <xsd:enumeration value="Plymouth Poly"/>
                    <xsd:enumeration value="Porter"/>
                    <xsd:enumeration value="Poseidon Aquatic Resource Management Ltd."/>
                    <xsd:enumeration value="Poseidon ARM and BTS"/>
                    <xsd:enumeration value="Prof. Michel J.Kaiser"/>
                    <xsd:enumeration value="Professor Laurence Mee"/>
                    <xsd:enumeration value="PT"/>
                    <xsd:enumeration value="Pyke and Deane Aquaculture Consultants"/>
                    <xsd:enumeration value="Qiang Weiguo"/>
                    <xsd:enumeration value="Qing Lv"/>
                    <xsd:enumeration value="Quality Assurance Department"/>
                    <xsd:enumeration value="R J Fryer"/>
                    <xsd:enumeration value="R J Kynoch"/>
                    <xsd:enumeration value="R Johnson"/>
                    <xsd:enumeration value="R S T Ferro"/>
                    <xsd:enumeration value="R. Land"/>
                    <xsd:enumeration value="R. Parker (Dalhousie University)"/>
                    <xsd:enumeration value="R.A.Reese"/>
                    <xsd:enumeration value="R.B.Watt"/>
                    <xsd:enumeration value="R.Bennett"/>
                    <xsd:enumeration value="R.Boyle"/>
                    <xsd:enumeration value="R.Bricknell"/>
                    <xsd:enumeration value="R.C"/>
                    <xsd:enumeration value="R.C"/>
                    <xsd:enumeration value="R.Campbell"/>
                    <xsd:enumeration value="R.Cappell"/>
                    <xsd:enumeration value="R.Curtis"/>
                    <xsd:enumeration value="R.D.E"/>
                    <xsd:enumeration value="R.E"/>
                    <xsd:enumeration value="R.Ellis"/>
                    <xsd:enumeration value="R.Enever"/>
                    <xsd:enumeration value="R.F"/>
                    <xsd:enumeration value="R.F.V"/>
                    <xsd:enumeration value="R.Finbow"/>
                    <xsd:enumeration value="R.Forster"/>
                    <xsd:enumeration value="R.Gara"/>
                    <xsd:enumeration value="R.H"/>
                    <xsd:enumeration value="R.Hill"/>
                    <xsd:enumeration value="R.Horton"/>
                    <xsd:enumeration value="R.J"/>
                    <xsd:enumeration value="R.J.A. Nichol"/>
                    <xsd:enumeration value="R.J.A.N"/>
                    <xsd:enumeration value="R.J.A.Nicholson"/>
                    <xsd:enumeration value="R.J.Shields"/>
                    <xsd:enumeration value="R.J.Slaski"/>
                    <xsd:enumeration value="R.Johnson"/>
                    <xsd:enumeration value="R.L"/>
                    <xsd:enumeration value="R.Leach"/>
                    <xsd:enumeration value="R.Lee"/>
                    <xsd:enumeration value="R.McCormack"/>
                    <xsd:enumeration value="R.McK"/>
                    <xsd:enumeration value="R.McM"/>
                    <xsd:enumeration value="R.Mounce"/>
                    <xsd:enumeration value="R.N"/>
                    <xsd:enumeration value="R.Nicholson"/>
                    <xsd:enumeration value="R.Pryor"/>
                    <xsd:enumeration value="R.S Batty"/>
                    <xsd:enumeration value="R.S.Horton"/>
                    <xsd:enumeration value="R.S.Mounce"/>
                    <xsd:enumeration value="R.S.T.Ferro"/>
                    <xsd:enumeration value="R.S.Walker"/>
                    <xsd:enumeration value="R.Seidel"/>
                    <xsd:enumeration value="R.Slaski"/>
                    <xsd:enumeration value="R.Uglow"/>
                    <xsd:enumeration value="R.W.Ellis"/>
                    <xsd:enumeration value="R.White"/>
                    <xsd:enumeration value="R.Whiteley"/>
                    <xsd:enumeration value="Rannva Danielsen"/>
                    <xsd:enumeration value="RB"/>
                    <xsd:enumeration value="Rebecca Harris"/>
                    <xsd:enumeration value="Richard Briggs"/>
                    <xsd:enumeration value="Richard Caslake"/>
                    <xsd:enumeration value="Richard Curtin"/>
                    <xsd:enumeration value="Richard L Shelmerdine"/>
                    <xsd:enumeration value="Richard Wardell"/>
                    <xsd:enumeration value="Richard Watson"/>
                    <xsd:enumeration value="RJA"/>
                    <xsd:enumeration value="Rjan"/>
                    <xsd:enumeration value="Rjan"/>
                    <xsd:enumeration value="RML Gratacap"/>
                    <xsd:enumeration value="Rob Tinch"/>
                    <xsd:enumeration value="Robert Clark"/>
                    <xsd:enumeration value="Robert Dawe"/>
                    <xsd:enumeration value="Robert Gillett"/>
                    <xsd:enumeration value="Robert Young"/>
                    <xsd:enumeration value="Rod Cappell"/>
                    <xsd:enumeration value="Roger B. Larsen"/>
                    <xsd:enumeration value="Roger Plant"/>
                    <xsd:enumeration value="Ronán Cosgrove"/>
                    <xsd:enumeration value="Roy Sutherland"/>
                    <xsd:enumeration value="RvZ"/>
                    <xsd:enumeration value="S M Anton"/>
                    <xsd:enumeration value="S. Anton (Seafish)"/>
                    <xsd:enumeration value="S.A.Horsfall"/>
                    <xsd:enumeration value="S.Antezana"/>
                    <xsd:enumeration value="S.Anton"/>
                    <xsd:enumeration value="S.Bark"/>
                    <xsd:enumeration value="S.D.Utting"/>
                    <xsd:enumeration value="S.Fiddy"/>
                    <xsd:enumeration value="S.H"/>
                    <xsd:enumeration value="S.Hepples"/>
                    <xsd:enumeration value="S.Hookam"/>
                    <xsd:enumeration value="S.Horsfall"/>
                    <xsd:enumeration value="S.K"/>
                    <xsd:enumeration value="S.Kingwell"/>
                    <xsd:enumeration value="S.Macinko"/>
                    <xsd:enumeration value="S.Metz"/>
                    <xsd:enumeration value="S.Millar"/>
                    <xsd:enumeration value="S.R"/>
                    <xsd:enumeration value="S.Ross-Smith"/>
                    <xsd:enumeration value="S.Shepherd"/>
                    <xsd:enumeration value="S.Sheppard Fidler"/>
                    <xsd:enumeration value="S.T.H"/>
                    <xsd:enumeration value="S.Walmsley"/>
                    <xsd:enumeration value="S.Wyman"/>
                    <xsd:enumeration value="S.Xu"/>
                    <xsd:enumeration value="SAGB"/>
                    <xsd:enumeration value="Sam Rush"/>
                    <xsd:enumeration value="Samuel Shephard"/>
                    <xsd:enumeration value="Sansanee Wangvoralak"/>
                    <xsd:enumeration value="Sarah Horsfall"/>
                    <xsd:enumeration value="SC Mangi"/>
                    <xsd:enumeration value="Scottish Association for Marine Science"/>
                    <xsd:enumeration value="Sea Fish Industrial Development Unit"/>
                    <xsd:enumeration value="Sea Fish Industry Authority"/>
                    <xsd:enumeration value="Seafish"/>
                    <xsd:enumeration value="Seafish Aquaculture"/>
                    <xsd:enumeration value="Seafish Corporate Comms"/>
                    <xsd:enumeration value="Seafish Economics"/>
                    <xsd:enumeration value="Seafish Gear Technology"/>
                    <xsd:enumeration value="Seafish Industrial Development Unit"/>
                    <xsd:enumeration value="Seafish Legislation"/>
                    <xsd:enumeration value="Seafish Marine Services"/>
                    <xsd:enumeration value="Seafish Market Insight"/>
                    <xsd:enumeration value="Seafish Marketing"/>
                    <xsd:enumeration value="Seafish Marketing and Reynier Research Ltd."/>
                    <xsd:enumeration value="Seafish Marketing Communications"/>
                    <xsd:enumeration value="Seafish R &amp; D"/>
                    <xsd:enumeration value="Seafish Technology"/>
                    <xsd:enumeration value="Seafish Training"/>
                    <xsd:enumeration value="Seafood 2040"/>
                    <xsd:enumeration value="Seafood Scotland"/>
                    <xsd:enumeration value="Sébastien Metz"/>
                    <xsd:enumeration value="SFIA"/>
                    <xsd:enumeration value="SFIA Hull"/>
                    <xsd:enumeration value="SFIA Industrial Development Unit"/>
                    <xsd:enumeration value="Shaoping Gu"/>
                    <xsd:enumeration value="Sharon Burke"/>
                    <xsd:enumeration value="Shaun Doran"/>
                    <xsd:enumeration value="Shellfish Association of Great Britain"/>
                    <xsd:enumeration value="Shellfish Committee"/>
                    <xsd:enumeration value="Shipowner Ltd."/>
                    <xsd:enumeration value="Simon Mardle"/>
                    <xsd:enumeration value="Simon Potten"/>
                    <xsd:enumeration value="Simon Wadsworth"/>
                    <xsd:enumeration value="SINTEF Fisheries and Aquaculture"/>
                    <xsd:enumeration value="SK"/>
                    <xsd:enumeration value="SMillar"/>
                    <xsd:enumeration value="SMRU"/>
                    <xsd:enumeration value="SOAEFD"/>
                    <xsd:enumeration value="SOAFD"/>
                    <xsd:enumeration value="Solway Marine Oysters"/>
                    <xsd:enumeration value="Sophie des Clers"/>
                    <xsd:enumeration value="Sophy McCully"/>
                    <xsd:enumeration value="Stephen Lockwood"/>
                    <xsd:enumeration value="Steve Eayrs"/>
                    <xsd:enumeration value="Steve Lawrence"/>
                    <xsd:enumeration value="Steven Votier"/>
                    <xsd:enumeration value="Stirling University"/>
                    <xsd:enumeration value="Struan Noble"/>
                    <xsd:enumeration value="Stuart Masson"/>
                    <xsd:enumeration value="Sue Evans"/>
                    <xsd:enumeration value="Sue Utting"/>
                    <xsd:enumeration value="Susan Anton"/>
                    <xsd:enumeration value="Sussex Sea Fisheries District Committee"/>
                    <xsd:enumeration value="Suzi Pegg"/>
                    <xsd:enumeration value="Suzi Pegg-Darlison"/>
                    <xsd:enumeration value="Sven Koschinski/Meereszoologie"/>
                    <xsd:enumeration value="T.Abram"/>
                    <xsd:enumeration value="T.E.White"/>
                    <xsd:enumeration value="T.Eggett"/>
                    <xsd:enumeration value="T.Goodwin"/>
                    <xsd:enumeration value="T.Gross"/>
                    <xsd:enumeration value="T.H.Birkbeck"/>
                    <xsd:enumeration value="T.H.Porter"/>
                    <xsd:enumeration value="T.L Catchpole"/>
                    <xsd:enumeration value="T.Misson"/>
                    <xsd:enumeration value="T.O"/>
                    <xsd:enumeration value="T.Raylor"/>
                    <xsd:enumeration value="T.Rossiter"/>
                    <xsd:enumeration value="T.S.O"/>
                    <xsd:enumeration value="T.W"/>
                    <xsd:enumeration value="T.Wieland"/>
                    <xsd:enumeration value="T.Wray"/>
                    <xsd:enumeration value="Tara McCarthy"/>
                    <xsd:enumeration value="Tegen Mor Fisheries Consultants"/>
                    <xsd:enumeration value="The Fraser of Allander Institute for Research on the Scottish Economy"/>
                    <xsd:enumeration value="The National Health and Family Planning Commission of the People’s Republic of China"/>
                    <xsd:enumeration value="The Sea Fish Industry Authority"/>
                    <xsd:enumeration value="The Shellfish Association of Great Britain"/>
                    <xsd:enumeration value="Thomas Breithaupt"/>
                    <xsd:enumeration value="Thomas Clifford"/>
                    <xsd:enumeration value="Tim Huntingdon"/>
                    <xsd:enumeration value="Tom Catchpole"/>
                    <xsd:enumeration value="Tom Pickerell"/>
                    <xsd:enumeration value="Tom Rossiter"/>
                    <xsd:enumeration value="Tony Garthwaite"/>
                    <xsd:enumeration value="Tony Legg CIBiol MIBiol MIFM"/>
                    <xsd:enumeration value="Tristan Southall"/>
                    <xsd:enumeration value="Tsvetina Yordanova"/>
                    <xsd:enumeration value="UK Association of Frozen Food Producers"/>
                    <xsd:enumeration value="Ulrik Jes Hansen"/>
                    <xsd:enumeration value="University of Aberdeen, School of Biological Sciences"/>
                    <xsd:enumeration value="University of Hull"/>
                    <xsd:enumeration value="Unknown"/>
                    <xsd:enumeration value="V. Restrepo"/>
                    <xsd:enumeration value="Vericatch"/>
                    <xsd:enumeration value="Víctor Restrepo"/>
                    <xsd:enumeration value="W R Turrell"/>
                    <xsd:enumeration value="W.Brugge"/>
                    <xsd:enumeration value="W.D"/>
                    <xsd:enumeration value="W.Denton"/>
                    <xsd:enumeration value="W.E.Taylor"/>
                    <xsd:enumeration value="W.M.Broncke"/>
                    <xsd:enumeration value="W.O.C"/>
                    <xsd:enumeration value="W.Phillips"/>
                    <xsd:enumeration value="W.Roy"/>
                    <xsd:enumeration value="W.Siddle"/>
                    <xsd:enumeration value="W.Smith"/>
                    <xsd:enumeration value="W.Yu"/>
                    <xsd:enumeration value="Wade Whitelaw"/>
                    <xsd:enumeration value="Walter Crozier"/>
                    <xsd:enumeration value="WD"/>
                    <xsd:enumeration value="Welsh Fishing Safety Committee in collaboration with Seafish (EMFF funding via Welsh Government)"/>
                    <xsd:enumeration value="WFA Industrial Development Unit"/>
                    <xsd:enumeration value="Wilber R. Seidel"/>
                    <xsd:enumeration value="William Lart"/>
                    <xsd:enumeration value="WS"/>
                    <xsd:enumeration value="Xiao Chen"/>
                    <xsd:enumeration value="Xiaowei Shi"/>
                    <xsd:enumeration value="Yang Huifen"/>
                    <xsd:enumeration value="Yolanda Corripio Miyar"/>
                    <xsd:enumeration value="Youngs Sea Foods"/>
                    <xsd:enumeration value="Yuan Aiping"/>
                    <xsd:enumeration value="Z.Wu"/>
                    <xsd:enumeration value="Zoe Healey"/>
                  </xsd:restriction>
                </xsd:simpleType>
              </xsd:element>
            </xsd:sequence>
          </xsd:extension>
        </xsd:complexContent>
      </xsd:complexType>
    </xsd:element>
    <xsd:element name="MediaFormatOld" ma:index="7" nillable="true" ma:displayName="Media Format Old" ma:internalName="MediaFormatOld">
      <xsd:simpleType>
        <xsd:restriction base="dms:Text"/>
      </xsd:simpleType>
    </xsd:element>
    <xsd:element name="PublicationRefNo" ma:index="8" nillable="true" ma:displayName="Publication Reference Number" ma:internalName="PublicationRefNo">
      <xsd:simpleType>
        <xsd:restriction base="dms:Text"/>
      </xsd:simpleType>
    </xsd:element>
    <xsd:element name="ISBN" ma:index="9" nillable="true" ma:displayName="ISBN" ma:internalName="ISBN">
      <xsd:simpleType>
        <xsd:restriction base="dms:Text"/>
      </xsd:simpleType>
    </xsd:element>
    <xsd:element name="LegacyId" ma:index="10" nillable="true" ma:displayName="Legacy Id" ma:hidden="true" ma:internalName="LegacyId" ma:readOnly="false">
      <xsd:simpleType>
        <xsd:restriction base="dms:Text"/>
      </xsd:simpleType>
    </xsd:element>
    <xsd:element name="PubMonth" ma:index="11" nillable="true" ma:displayName="Publication Month" ma:hidden="true" ma:internalName="PubMonth" ma:readOnly="false">
      <xsd:simpleType>
        <xsd:restriction base="dms:Text"/>
      </xsd:simpleType>
    </xsd:element>
    <xsd:element name="PubYear" ma:index="12" nillable="true" ma:displayName="Publication Year" ma:hidden="true" ma:indexed="true" ma:internalName="PubYear">
      <xsd:simpleType>
        <xsd:restriction base="dms:Text"/>
      </xsd:simpleType>
    </xsd:element>
    <xsd:element name="MediaFormat" ma:index="13" nillable="true" ma:displayName="Media Format" ma:default="" ma:format="Dropdown" ma:internalName="MediaFormat">
      <xsd:simpleType>
        <xsd:restriction base="dms:Choice">
          <xsd:enumeration value="Download"/>
          <xsd:enumeration value="CD"/>
          <xsd:enumeration value="Web Page"/>
          <xsd:enumeration value="Paper"/>
          <xsd:enumeration value="Booklet or leaflet"/>
          <xsd:enumeration value="Other"/>
          <xsd:enumeration value="Not known"/>
          <xsd:enumeration value="Book"/>
          <xsd:enumeration value="Video"/>
          <xsd:enumeration value="Manual"/>
          <xsd:enumeration value="Open learning module"/>
          <xsd:enumeration value="Distance learning pack"/>
          <xsd:enumeration value="OLM with video"/>
          <xsd:enumeration value="DVD"/>
        </xsd:restriction>
      </xsd:simpleType>
    </xsd:element>
    <xsd:element name="DocumentAdded" ma:index="14" ma:displayName="Added" ma:format="DateOnly" ma:indexed="true" ma:internalName="DocumentAdded">
      <xsd:simpleType>
        <xsd:restriction base="dms:DateTime"/>
      </xsd:simpleType>
    </xsd:element>
    <xsd:element name="DocumentStatus" ma:index="15" nillable="true" ma:displayName="Document Status" ma:default="Unpublished" ma:format="Dropdown" ma:indexed="true" ma:internalName="DocumentStatus">
      <xsd:simpleType>
        <xsd:restriction base="dms:Choice">
          <xsd:enumeration value="Deleted"/>
          <xsd:enumeration value="Unpublished"/>
          <xsd:enumeration value="Published"/>
          <xsd:enumeration value="Archiv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1e97c-7a75-4aca-9712-5efb9ef45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Year xmlns="cebd32e3-9ab6-41ee-b1af-b8405a8d4e68">2015</PubYear>
    <MediaFormatOld xmlns="cebd32e3-9ab6-41ee-b1af-b8405a8d4e68">Download</MediaFormatOld>
    <DocumentTopic xmlns="cebd32e3-9ab6-41ee-b1af-b8405a8d4e68" xsi:nil="true"/>
    <DocumentStatus xmlns="cebd32e3-9ab6-41ee-b1af-b8405a8d4e68">Published</DocumentStatus>
    <ISBN xmlns="cebd32e3-9ab6-41ee-b1af-b8405a8d4e68" xsi:nil="true"/>
    <PublicationDate xmlns="cebd32e3-9ab6-41ee-b1af-b8405a8d4e68">2015-01-01T00:00:00+00:00</PublicationDate>
    <PubMonth xmlns="cebd32e3-9ab6-41ee-b1af-b8405a8d4e68">1</PubMonth>
    <DocumentAdded xmlns="cebd32e3-9ab6-41ee-b1af-b8405a8d4e68">2015-01-20T00:00:00+00:00</DocumentAdded>
    <PublicationRefNo xmlns="cebd32e3-9ab6-41ee-b1af-b8405a8d4e68" xsi:nil="true"/>
    <LegacyId xmlns="cebd32e3-9ab6-41ee-b1af-b8405a8d4e68">3320</LegacyId>
    <DocumentAuthors xmlns="cebd32e3-9ab6-41ee-b1af-b8405a8d4e68">
      <Value>John Lancaster</Value>
      <Value>William Lart</Value>
    </DocumentAuthors>
    <DocumentSummary xmlns="cebd32e3-9ab6-41ee-b1af-b8405a8d4e68">This spreadsheet is designed to enable the estimation of the length of ray specimens from measurments of the dimensions of disc width  and the posterior wing edge.</DocumentSummary>
    <MediaFormat xmlns="cebd32e3-9ab6-41ee-b1af-b8405a8d4e68" xsi:nil="true"/>
  </documentManagement>
</p:properties>
</file>

<file path=customXml/itemProps1.xml><?xml version="1.0" encoding="utf-8"?>
<ds:datastoreItem xmlns:ds="http://schemas.openxmlformats.org/officeDocument/2006/customXml" ds:itemID="{C121D956-B4B6-4178-80CA-C2B2513160DC}"/>
</file>

<file path=customXml/itemProps2.xml><?xml version="1.0" encoding="utf-8"?>
<ds:datastoreItem xmlns:ds="http://schemas.openxmlformats.org/officeDocument/2006/customXml" ds:itemID="{339F4226-AA5C-4A9B-A165-2FD569D3E735}"/>
</file>

<file path=customXml/itemProps3.xml><?xml version="1.0" encoding="utf-8"?>
<ds:datastoreItem xmlns:ds="http://schemas.openxmlformats.org/officeDocument/2006/customXml" ds:itemID="{269D2BEE-1541-4C85-B7FB-A46AFAD96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Seafish Industry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Length, disc width and maturity for ray and skate species from Northern European waters</dc:title>
  <dc:subject/>
  <dc:creator>William Lart</dc:creator>
  <cp:keywords/>
  <dc:description/>
  <cp:lastModifiedBy>Laura Bain</cp:lastModifiedBy>
  <cp:revision/>
  <dcterms:created xsi:type="dcterms:W3CDTF">2013-11-18T16:55:10Z</dcterms:created>
  <dcterms:modified xsi:type="dcterms:W3CDTF">2024-02-15T09:51:20Z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0x010100FBC0F8BFD01A91498CA7837A71EEDFDB0100D8D74AD133DD5E4C9488BA264812959E</vt:lpwstr>
  </property>
</Properties>
</file>